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ala\Downloads\"/>
    </mc:Choice>
  </mc:AlternateContent>
  <xr:revisionPtr revIDLastSave="0" documentId="13_ncr:1_{6A9772A2-49FC-4D43-B561-6CEB078DA800}" xr6:coauthVersionLast="47" xr6:coauthVersionMax="47" xr10:uidLastSave="{00000000-0000-0000-0000-000000000000}"/>
  <bookViews>
    <workbookView xWindow="-98" yWindow="-98" windowWidth="21795" windowHeight="12975" tabRatio="767" activeTab="4" xr2:uid="{00000000-000D-0000-FFFF-FFFF00000000}"/>
  </bookViews>
  <sheets>
    <sheet name="JVA_Kurzbeschreibung" sheetId="6" r:id="rId1"/>
    <sheet name="JVA_referatsbezogen" sheetId="4" r:id="rId2"/>
    <sheet name="Lt. Ministerium" sheetId="9" r:id="rId3"/>
    <sheet name="JVA_Gebarungserfolgsrechnung" sheetId="5" r:id="rId4"/>
    <sheet name="BIV_Gebarungserfolgsrechnung" sheetId="7" r:id="rId5"/>
    <sheet name="BIV_Kurzbeschreibung" sheetId="8" r:id="rId6"/>
  </sheets>
  <definedNames>
    <definedName name="_xlnm._FilterDatabase" localSheetId="1" hidden="1">JVA_referatsbezogen!$A$1:$E$1</definedName>
    <definedName name="_xlnm.Print_Titles" localSheetId="1">JVA_referatsbezogen!$1:$1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0" i="4" l="1"/>
  <c r="C54" i="4"/>
  <c r="B13" i="5" l="1"/>
  <c r="B40" i="5"/>
  <c r="C91" i="4"/>
  <c r="C68" i="4"/>
  <c r="C47" i="5"/>
  <c r="C128" i="4"/>
  <c r="C119" i="4"/>
  <c r="C113" i="4"/>
  <c r="C110" i="4"/>
  <c r="C104" i="4"/>
  <c r="C94" i="4"/>
  <c r="B34" i="5" l="1"/>
  <c r="C154" i="4" a="1"/>
  <c r="C154" i="4" s="1"/>
  <c r="B4" i="5" s="1"/>
  <c r="E141" i="4"/>
  <c r="B26" i="5" s="1"/>
  <c r="B17" i="5"/>
  <c r="C125" i="4" l="1"/>
  <c r="C141" i="4"/>
  <c r="B14" i="5"/>
  <c r="B12" i="5"/>
  <c r="C46" i="4"/>
  <c r="C41" i="4"/>
  <c r="C36" i="4"/>
  <c r="C31" i="4"/>
  <c r="C26" i="4"/>
  <c r="C21" i="4"/>
  <c r="C16" i="4"/>
  <c r="E135" i="4" l="1"/>
  <c r="C135" i="4"/>
  <c r="B12" i="7"/>
  <c r="B14" i="7"/>
  <c r="B13" i="7"/>
  <c r="C150" i="4"/>
  <c r="B29" i="7"/>
  <c r="B30" i="7"/>
  <c r="B32" i="7"/>
  <c r="B15" i="7"/>
  <c r="B16" i="7"/>
  <c r="B18" i="7"/>
  <c r="B20" i="7"/>
  <c r="B5" i="7"/>
  <c r="B6" i="7"/>
  <c r="B7" i="5"/>
  <c r="B7" i="7" s="1"/>
  <c r="B31" i="5"/>
  <c r="B31" i="7" s="1"/>
  <c r="F34" i="5"/>
  <c r="G158" i="4"/>
  <c r="B26" i="7" l="1"/>
  <c r="B34" i="7"/>
  <c r="H158" i="4" l="1"/>
  <c r="H161" i="4" s="1"/>
  <c r="E5" i="5" l="1"/>
  <c r="E6" i="5"/>
  <c r="E7" i="5"/>
  <c r="B25" i="7" l="1"/>
  <c r="B27" i="5"/>
  <c r="B27" i="7" s="1"/>
  <c r="F12" i="5"/>
  <c r="B17" i="7" l="1"/>
  <c r="G161" i="4"/>
  <c r="B43" i="5" l="1"/>
  <c r="F15" i="5"/>
  <c r="F26" i="5" l="1"/>
  <c r="C47" i="7" l="1"/>
  <c r="B33" i="5"/>
  <c r="E20" i="7"/>
  <c r="E5" i="7"/>
  <c r="F5" i="7" s="1"/>
  <c r="E6" i="7"/>
  <c r="F6" i="7" s="1"/>
  <c r="E7" i="7"/>
  <c r="F7" i="7" s="1"/>
  <c r="E29" i="5"/>
  <c r="F18" i="5"/>
  <c r="F30" i="5"/>
  <c r="F17" i="5"/>
  <c r="F13" i="5"/>
  <c r="C7" i="4"/>
  <c r="D3" i="4" s="1"/>
  <c r="C12" i="4" s="1"/>
  <c r="F39" i="7"/>
  <c r="E15" i="7"/>
  <c r="F15" i="7" s="1"/>
  <c r="E18" i="7"/>
  <c r="F18" i="7" s="1"/>
  <c r="F9" i="7"/>
  <c r="F10" i="7"/>
  <c r="F11" i="7"/>
  <c r="F22" i="7"/>
  <c r="F24" i="7"/>
  <c r="F32" i="7"/>
  <c r="F36" i="7"/>
  <c r="C52" i="4" l="1"/>
  <c r="E33" i="5"/>
  <c r="B35" i="5"/>
  <c r="B35" i="7" s="1"/>
  <c r="F14" i="5"/>
  <c r="E25" i="5"/>
  <c r="E29" i="7"/>
  <c r="E12" i="7"/>
  <c r="F12" i="7" s="1"/>
  <c r="E13" i="7"/>
  <c r="F13" i="7" s="1"/>
  <c r="E33" i="7"/>
  <c r="F33" i="7" s="1"/>
  <c r="E25" i="7"/>
  <c r="F25" i="7" s="1"/>
  <c r="E16" i="7"/>
  <c r="F16" i="7" s="1"/>
  <c r="E34" i="7"/>
  <c r="F34" i="7" s="1"/>
  <c r="C22" i="4" l="1"/>
  <c r="E23" i="4" s="1"/>
  <c r="E75" i="4" s="1"/>
  <c r="C42" i="4"/>
  <c r="E43" i="4" s="1"/>
  <c r="E79" i="4" s="1"/>
  <c r="C47" i="4"/>
  <c r="E48" i="4" s="1"/>
  <c r="E80" i="4" s="1"/>
  <c r="C17" i="4"/>
  <c r="E35" i="7"/>
  <c r="F35" i="7" s="1"/>
  <c r="E17" i="7"/>
  <c r="B3" i="5"/>
  <c r="C49" i="5" s="1"/>
  <c r="E18" i="4" l="1"/>
  <c r="E74" i="4" s="1"/>
  <c r="E4" i="5"/>
  <c r="B4" i="7"/>
  <c r="E4" i="7" s="1"/>
  <c r="B3" i="7"/>
  <c r="F37" i="5"/>
  <c r="B37" i="7"/>
  <c r="E37" i="7" s="1"/>
  <c r="F37" i="7" s="1"/>
  <c r="F16" i="5"/>
  <c r="C32" i="4"/>
  <c r="E33" i="4" s="1"/>
  <c r="E77" i="4" s="1"/>
  <c r="C27" i="4"/>
  <c r="E28" i="4" s="1"/>
  <c r="E76" i="4" s="1"/>
  <c r="C37" i="4"/>
  <c r="E38" i="4" s="1"/>
  <c r="E78" i="4" s="1"/>
  <c r="E14" i="7"/>
  <c r="C73" i="4" l="1"/>
  <c r="E66" i="4"/>
  <c r="E10" i="4"/>
  <c r="F14" i="7"/>
  <c r="E158" i="4" l="1"/>
  <c r="B19" i="5"/>
  <c r="B21" i="5" s="1"/>
  <c r="F19" i="5" l="1"/>
  <c r="F43" i="5" s="1"/>
  <c r="F45" i="5" s="1"/>
  <c r="B19" i="7"/>
  <c r="B21" i="7" s="1"/>
  <c r="E161" i="4"/>
  <c r="E19" i="7" l="1"/>
  <c r="F19" i="7" s="1"/>
  <c r="E21" i="7"/>
  <c r="F21" i="7" s="1"/>
  <c r="B8" i="7"/>
  <c r="E3" i="5"/>
  <c r="B8" i="5"/>
  <c r="B23" i="5" s="1"/>
  <c r="B38" i="5" s="1"/>
  <c r="E3" i="7"/>
  <c r="F3" i="7" s="1"/>
  <c r="B23" i="7" l="1"/>
  <c r="E23" i="7" s="1"/>
  <c r="F23" i="7" s="1"/>
  <c r="E8" i="7"/>
  <c r="F8" i="7" s="1"/>
  <c r="B38" i="7" l="1"/>
  <c r="E27" i="7"/>
  <c r="F27" i="7" s="1"/>
  <c r="E26" i="7"/>
  <c r="F26" i="7" s="1"/>
  <c r="E30" i="7"/>
  <c r="F30" i="7" s="1"/>
  <c r="E31" i="7" l="1"/>
  <c r="F31" i="7" s="1"/>
  <c r="E38" i="7"/>
  <c r="F38" i="7" s="1"/>
  <c r="D158" i="4" s="1"/>
  <c r="D159" i="4" s="1"/>
  <c r="B41" i="5" s="1"/>
  <c r="B41" i="7" s="1"/>
  <c r="F41" i="7" s="1"/>
  <c r="D161" i="4" l="1"/>
  <c r="E40" i="5"/>
  <c r="B40" i="7"/>
  <c r="E40" i="7" s="1"/>
  <c r="F40" i="7" s="1"/>
  <c r="B42" i="5"/>
  <c r="E43" i="5" l="1"/>
  <c r="E45" i="5" s="1"/>
  <c r="B45" i="5"/>
  <c r="B42" i="7"/>
  <c r="E42" i="7" s="1"/>
  <c r="F4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tc={A723691D-D7AD-4BE9-80A0-A256662E5EBE}</author>
    <author>tc={F4A24D59-EE2E-4329-A210-4AE228EAEC87}</author>
    <author>Riegler, Christian</author>
    <author>tc={92E2D7DD-280B-4351-B3B0-1CAB10C80E38}</author>
    <author>tc={1A950850-4A89-4C85-9170-E32DC457856D}</author>
    <author>tc={D4339D09-CADB-43BA-BC50-79E580155D09}</author>
    <author>tc={4DD71A9F-B676-4006-8401-CAABA310875D}</author>
    <author>tc={16564CA5-6396-4C46-B1FA-D0CEDC4ED8B1}</author>
    <author>tc={2EBFF44C-B10C-4FBC-9F0B-ECCE67C9092C}</author>
  </authors>
  <commentList>
    <comment ref="C5" authorId="0" shapeId="0" xr:uid="{A723691D-D7AD-4BE9-80A0-A256662E5EB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Stand SS25</t>
      </text>
    </comment>
    <comment ref="C16" authorId="1" shapeId="0" xr:uid="{F4A24D59-EE2E-4329-A210-4AE228EAEC8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17" authorId="2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21" authorId="3" shapeId="0" xr:uid="{92E2D7DD-280B-4351-B3B0-1CAB10C80E3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22" authorId="2" shapeId="0" xr:uid="{8BD74812-6584-4BE9-94C8-776CAC8D728A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26" authorId="4" shapeId="0" xr:uid="{1A950850-4A89-4C85-9170-E32DC457856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27" authorId="2" shapeId="0" xr:uid="{99E642A7-F638-43DC-8C8B-62A619CE351B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31" authorId="5" shapeId="0" xr:uid="{D4339D09-CADB-43BA-BC50-79E580155D0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32" authorId="2" shapeId="0" xr:uid="{7E992DD5-41DB-4C35-8F02-1BE503A7BA5B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36" authorId="6" shapeId="0" xr:uid="{4DD71A9F-B676-4006-8401-CAABA310875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37" authorId="2" shapeId="0" xr:uid="{6605703B-EFFC-4BD1-BF99-2C6C171247BB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41" authorId="7" shapeId="0" xr:uid="{16564CA5-6396-4C46-B1FA-D0CEDC4ED8B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42" authorId="2" shapeId="0" xr:uid="{26F8E74A-611A-413F-8E85-B9750DE68ED4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  <comment ref="C46" authorId="8" shapeId="0" xr:uid="{2EBFF44C-B10C-4FBC-9F0B-ECCE67C9092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bei Fabian Fragen
</t>
      </text>
    </comment>
    <comment ref="C47" authorId="2" shapeId="0" xr:uid="{434D2AD2-9ACB-4B43-8E7E-0AAC90DF5E3D}">
      <text>
        <r>
          <rPr>
            <sz val="9"/>
            <color indexed="81"/>
            <rFont val="Segoe UI"/>
            <family val="2"/>
          </rPr>
          <t xml:space="preserve">30 % der Studierendenbeiträge sind auf die Studienvertretungen zu verteilen.
Studienvertretung A hat einen Anteil von 17 % an den Gesamtstudierenden, erhält somit € 100.000*0,3*0,17 = 5.100
Es werden nur Einnahmen der Zeile 3 verteilt und keine neuen geschaffen, daher Ausweis in einer Hilfsspalte.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Riegler, Christian</author>
  </authors>
  <commentList>
    <comment ref="E1" authorId="0" shapeId="0" xr:uid="{00000000-0006-0000-0400-000001000000}">
      <text>
        <r>
          <rPr>
            <sz val="9"/>
            <color indexed="81"/>
            <rFont val="Segoe UI"/>
            <family val="2"/>
          </rPr>
          <t>Negatives Vorzeichen haben …
  Mindererträge
  Mehrkosten
Positives Vorzeichen haben …
  Mehrerträge
  Minderkosten</t>
        </r>
      </text>
    </comment>
    <comment ref="G1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 xml:space="preserve">§ 19 HS-WV 
</t>
        </r>
        <r>
          <rPr>
            <sz val="9"/>
            <color indexed="81"/>
            <rFont val="Segoe UI"/>
            <family val="2"/>
          </rPr>
          <t xml:space="preserve">(1) Im Budget-Ist-Vergleich werden die Positionen der Gebarungserfolgsrechnung des Jahresabschlusses den jeweils korrespondierenden Ansätzen im Jahresvoranschlag gegenübergestellt.
(2) </t>
        </r>
        <r>
          <rPr>
            <u/>
            <sz val="9"/>
            <color indexed="81"/>
            <rFont val="Segoe UI"/>
            <family val="2"/>
          </rPr>
          <t>Ursachen von wesentlichen Abweichungen zwischen den Plan- und Istwerten</t>
        </r>
        <r>
          <rPr>
            <sz val="9"/>
            <color indexed="81"/>
            <rFont val="Segoe UI"/>
            <family val="2"/>
          </rPr>
          <t xml:space="preserve"> sind vom zuständigen Organ </t>
        </r>
        <r>
          <rPr>
            <u/>
            <sz val="9"/>
            <color indexed="81"/>
            <rFont val="Segoe UI"/>
            <family val="2"/>
          </rPr>
          <t>schriftlich zu erläutern.</t>
        </r>
        <r>
          <rPr>
            <sz val="9"/>
            <color indexed="81"/>
            <rFont val="Segoe UI"/>
            <family val="2"/>
          </rPr>
          <t xml:space="preserve"> Abweichungen sind jedenfalls wesentlich, wenn bei einem Budgetansatz </t>
        </r>
        <r>
          <rPr>
            <u/>
            <sz val="9"/>
            <color indexed="81"/>
            <rFont val="Segoe UI"/>
            <family val="2"/>
          </rPr>
          <t>bis zu 75.000 Euro</t>
        </r>
        <r>
          <rPr>
            <sz val="9"/>
            <color indexed="81"/>
            <rFont val="Segoe UI"/>
            <family val="2"/>
          </rPr>
          <t xml:space="preserve"> die Überschreitungen der Aufwendungen (bzw. bei Überschussrechnung: Ausgaben) oder Unterschreitungen der Erträge (bzw. bei Überschussrechnung: der Einnahmen) </t>
        </r>
        <r>
          <rPr>
            <u/>
            <sz val="9"/>
            <color indexed="81"/>
            <rFont val="Segoe UI"/>
            <family val="2"/>
          </rPr>
          <t>mehr als 20 % oder mehr als 1.500 Euro des Budgetansatzes</t>
        </r>
        <r>
          <rPr>
            <sz val="9"/>
            <color indexed="81"/>
            <rFont val="Segoe UI"/>
            <family val="2"/>
          </rPr>
          <t xml:space="preserve">, bzw. bei einem Budgetansatz </t>
        </r>
        <r>
          <rPr>
            <u/>
            <sz val="9"/>
            <color indexed="81"/>
            <rFont val="Segoe UI"/>
            <family val="2"/>
          </rPr>
          <t>von mehr als 75.000 Euro mehr als 5% bzw. mehr als 5.000 Euro betragen</t>
        </r>
        <r>
          <rPr>
            <sz val="9"/>
            <color indexed="81"/>
            <rFont val="Segoe UI"/>
            <family val="2"/>
          </rPr>
          <t xml:space="preserve">.
(3) Es ist durch geeignete organisatorische Maßnahmen sicherzustellen, dass </t>
        </r>
        <r>
          <rPr>
            <u/>
            <sz val="9"/>
            <color indexed="81"/>
            <rFont val="Segoe UI"/>
            <family val="2"/>
          </rPr>
          <t>aussagefähige, schriftliche Erläuterungen</t>
        </r>
        <r>
          <rPr>
            <sz val="9"/>
            <color indexed="81"/>
            <rFont val="Segoe UI"/>
            <family val="2"/>
          </rPr>
          <t xml:space="preserve"> gegeben werden können.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<sst xmlns="http://schemas.openxmlformats.org/spreadsheetml/2006/main" count="397" uniqueCount="282">
  <si>
    <t>Kurzbeschreibung Jahresvoranschlag (JVA)</t>
  </si>
  <si>
    <t>ACHTUNG:</t>
  </si>
  <si>
    <t>Alle nachfolgend angeführten Zahlenwerte sind frei erfunden.</t>
  </si>
  <si>
    <t>Aus diesen können keine Informationen, wie hoch eine einzelne Position sein sollte, abgeleitet werden.</t>
  </si>
  <si>
    <t>Ziel der Darstellung ist lediglich die Illustration der Rechentechnik.</t>
  </si>
  <si>
    <t>Im Beispiel ergibt sich ein höherer Überschuss (auch) aus der unvollständigen Abbildung der organisatorischen Einheiten.</t>
  </si>
  <si>
    <t>1. Schritt</t>
  </si>
  <si>
    <t>Erstellung des JVA_referatsbezogen und Zuordnung der Einnahmen und Ausgaben zu den einzelnen organisatorischen Einheiten (wie bisher).</t>
  </si>
  <si>
    <t>Achtung: Gem. HSG 2014 müssen dabei den Studienvertretungen ohne Abzug zumindest 30 % der Studierendenbeiträge zugeordnet werden.</t>
  </si>
  <si>
    <t>2. Schritt</t>
  </si>
  <si>
    <t>Erstellung des JVA im Format der Gebarungserfolgsrechnung.</t>
  </si>
  <si>
    <t>Zusammenfassung der einzelnen identen Ertrags- und Aufwandsarten über alle organisatorischen Einheiten.</t>
  </si>
  <si>
    <t>z.B. Zusammenfassen aller Sachaufwendungen der Studienvertretungen, Vorsitz, Referate usw. zum Sachaufwand der gesamten Hochschülerinnen- und Hochschülerschaft</t>
  </si>
  <si>
    <t>Bei Bedarf Einführen von ergänzenden Untergliederungen.</t>
  </si>
  <si>
    <t>Arbeitsschritt wird wiederholt für alle Ertrags- und Aufwandsarten gemäß Gliederung JVA_Gebarungserfolgsrechnung.</t>
  </si>
  <si>
    <t>3. Schritt</t>
  </si>
  <si>
    <t>Elimination von Ausgaben des JVA_referatsbezogen, die nicht in identer Höhe Aufwendungen sind.</t>
  </si>
  <si>
    <t>z.B. Anschaffung Laptop</t>
  </si>
  <si>
    <t>Berücksichtigung von Aufwendungen, die nicht in der Ausgabenrechnung enthalten sind.</t>
  </si>
  <si>
    <t>Im Beispiel: Abschreibung (Afa) Laptop und Abschreibungen der in vorangegangenen Wirtschaftsjahren angeschafften Wirtschaftsgüter.</t>
  </si>
  <si>
    <t>Weitere häufiger denkbare Position in diesem Zusammenhang: Dotierung von Rückstellungen</t>
  </si>
  <si>
    <t>4. Schritt</t>
  </si>
  <si>
    <t>Übersteigen die Einnahmen die Ausgaben, ist die Differenz im JVA_referatsbezogen einer Rücklage zuzuführen. Dies wird in identischer Höhe in der JVA_Gebarungserfolgsrechnung sichtbar.</t>
  </si>
  <si>
    <t>Der Gebarungserfolg/-überschuss (XVII) ergibt sich rechentechnisch lediglich aus der Differenz der Einnahmen-Ausgaben-Rechnung und der Aufwands-/Ertragsrechnung.</t>
  </si>
  <si>
    <t>Die fertig gestellte JVA_Gebarungserfolgsrechnung zeigt nun den JVA in der Form der Gewinn- und Verlustrechnung des Jahresabschlusses für die gesamte Körperschaft zusammengefasst.</t>
  </si>
  <si>
    <t>5. Schritt</t>
  </si>
  <si>
    <t>Die Kontrollsummen zeigen die innere Stimmigkeit der Überleitungsrechnung und helfen bei der Umsetzung.</t>
  </si>
  <si>
    <t>6. Schritt</t>
  </si>
  <si>
    <t>Der JVA_referatsbezogen ist für die Mittelverteilung innerhalb der Hochschülerinnen- und Hochschülerschaft heranzuziehen (wie bisher).</t>
  </si>
  <si>
    <t>Die JVA_Gebarungserfolgsrechnung zeigt bereits in der Planung das Bild der Erfolgsrechnung im Format des Jahresabschlusses (Möglichkeit für Kontrollrechnungen, Steuerungen innerhalb der Hochschülerinnen- und Hochschülerschaft).</t>
  </si>
  <si>
    <t>7. Schritt</t>
  </si>
  <si>
    <t>Unterhalb der JVA_Gebarungserfolgsrechnung ist der Stand der Rücklagen der Hochschülerinnen- und Hochschülerschaft im Jahresabschluss des letzten geprüften Wirtschaftsjahres anzuführen.</t>
  </si>
  <si>
    <t>Damit wird für die Hochschülerinnen- und Hochschülerschaft selbst wie auch für andere Adressaten sichtbar, ob ein geplanter negativer Überschuss (Summe der Ausgaben höher als Summe der Einnahmen eines Planjahres) auch bedeckt werden kann.</t>
  </si>
  <si>
    <t>8. Schritt</t>
  </si>
  <si>
    <t>Die JVA_Gebarungserfolgsrechnung, ergänzt um den Stand der Rücklagen, ist der Kontrollkommission in elektronischer Form (Excel-Datei) bis spätestens 1. Juni jeden Jahres zu übermitteln.</t>
  </si>
  <si>
    <t>KSt.</t>
  </si>
  <si>
    <r>
      <t xml:space="preserve">Jahresvoranschlag referatsbezogen
Studienjahr </t>
    </r>
    <r>
      <rPr>
        <sz val="12"/>
        <rFont val="Arial"/>
        <family val="2"/>
      </rPr>
      <t>2025/26</t>
    </r>
  </si>
  <si>
    <t>Hilfsspalte Verteilung Einnahmen Studierendenbeitrag auf STV (in Summe 30%)</t>
  </si>
  <si>
    <t>Einnahmen
PLAN</t>
  </si>
  <si>
    <t>Ausgaben
PLAN</t>
  </si>
  <si>
    <t>ggf. zusätzliche Spalten nach Bedarf hinzufügen</t>
  </si>
  <si>
    <t>Einnahmen
IST</t>
  </si>
  <si>
    <t>Ausgaben
IST</t>
  </si>
  <si>
    <t>Differenz absolut</t>
  </si>
  <si>
    <t>Differenz
in %</t>
  </si>
  <si>
    <t xml:space="preserve">Studierendenbeitrag </t>
  </si>
  <si>
    <t>Anzahl Studierende</t>
  </si>
  <si>
    <t>ÖH-Beitrag</t>
  </si>
  <si>
    <t>davon Anteil iHv 95%</t>
  </si>
  <si>
    <t>Semester</t>
  </si>
  <si>
    <t>Hochschulvertretung</t>
  </si>
  <si>
    <t xml:space="preserve">Anteil Studierendenbeitrag </t>
  </si>
  <si>
    <t xml:space="preserve">Anzahl der Studierenden Gesamt </t>
  </si>
  <si>
    <t>STV Wirtschaft Wr. Neustadt</t>
  </si>
  <si>
    <t>Studierendenanteil</t>
  </si>
  <si>
    <t>Anteil Studierendenbeiträge</t>
  </si>
  <si>
    <t>Studierendenanzahl</t>
  </si>
  <si>
    <t>STV Technik Wr. Neustadt</t>
  </si>
  <si>
    <t>STV Gesundheit Wr. Neustadt</t>
  </si>
  <si>
    <t>STV Sport Wr. Neustadt</t>
  </si>
  <si>
    <t>STV Sicherheit Wr. Neustadt</t>
  </si>
  <si>
    <t>STV Wieselburg</t>
  </si>
  <si>
    <t>STV Tulln</t>
  </si>
  <si>
    <t xml:space="preserve">1. </t>
  </si>
  <si>
    <t xml:space="preserve">   Funktionsgebühren</t>
  </si>
  <si>
    <t>Funktionsgebühren Vorsitz</t>
  </si>
  <si>
    <t>Funktionsgebühren Wirtschaftsreferat</t>
  </si>
  <si>
    <t xml:space="preserve">Funktionsgebühren Referat für Bildungspolitik </t>
  </si>
  <si>
    <t xml:space="preserve">Funktionsgebühren Referat für Sozialpolitik </t>
  </si>
  <si>
    <t xml:space="preserve">Funktionsgebühren Referat für Öffentlichkeitsarbeit </t>
  </si>
  <si>
    <t xml:space="preserve">Funktionsgebühren Referat für Events </t>
  </si>
  <si>
    <t>Funktionsgebühren Referat für Tulln</t>
  </si>
  <si>
    <t>Funktionsgebühren Referat für Wieselburg</t>
  </si>
  <si>
    <t xml:space="preserve"> Funktionsgebühren Mandatare</t>
  </si>
  <si>
    <t>2.</t>
  </si>
  <si>
    <t xml:space="preserve">   Sachaufwendungen</t>
  </si>
  <si>
    <t>Aufwand für EDV</t>
  </si>
  <si>
    <t>Homepagewartung</t>
  </si>
  <si>
    <t>Studo App</t>
  </si>
  <si>
    <t>Cloudlösung</t>
  </si>
  <si>
    <t>Sachaufwand</t>
  </si>
  <si>
    <t>Sachaufwand STV Wirtschaft Wr. Neustadt</t>
  </si>
  <si>
    <t>Sachaufwand STV Technik Wr. Neustadt</t>
  </si>
  <si>
    <t>Sachaufwand STV Gesundheit Wr. Neustadt</t>
  </si>
  <si>
    <t>Sachaufwand STV Sport Wr. Neustadt</t>
  </si>
  <si>
    <t>Sachaufwand STV Sicherheit Wiener Neustadt</t>
  </si>
  <si>
    <t>Sachaufwand STV Wieselburg</t>
  </si>
  <si>
    <t>Sachaufwand STV Tulln</t>
  </si>
  <si>
    <t>Sachaufwand Vorsitz</t>
  </si>
  <si>
    <t>Sachaufwand Wirtschaftsreferat</t>
  </si>
  <si>
    <t>Sachaufwand Referat für Bildungspolitik</t>
  </si>
  <si>
    <t>Sachaufwand Referat für Sozialpolitik</t>
  </si>
  <si>
    <t>Sachaufwand Referat für Öffentlichkeitsarbeit</t>
  </si>
  <si>
    <t>Sachaufwand Referat für Events</t>
  </si>
  <si>
    <t>Sachaufwand Referat für Wieselburg</t>
  </si>
  <si>
    <t>Sachaufwand Referat für Tulln</t>
  </si>
  <si>
    <t>Reise- und Fahrtaufwand</t>
  </si>
  <si>
    <t>Fahrtkosten</t>
  </si>
  <si>
    <t>Büroaufwendungen</t>
  </si>
  <si>
    <t>Drucksorten</t>
  </si>
  <si>
    <t>Materialaufwand f. ÖH Schreibwaren-u</t>
  </si>
  <si>
    <t>Büromaterial</t>
  </si>
  <si>
    <t>Büroausstattung Wr. Neustadt</t>
  </si>
  <si>
    <t>Ausstattung Studiküche</t>
  </si>
  <si>
    <t>Büro Wieselburg</t>
  </si>
  <si>
    <t>Büro Tulln</t>
  </si>
  <si>
    <t>Porto / Post</t>
  </si>
  <si>
    <t>Aufwand für Werbung</t>
  </si>
  <si>
    <t>Welcome Day</t>
  </si>
  <si>
    <t>Goodies</t>
  </si>
  <si>
    <t>Textilien</t>
  </si>
  <si>
    <t>Sonstiges Merchandise</t>
  </si>
  <si>
    <t>Aufwand für Versicherungen</t>
  </si>
  <si>
    <t>Versicherung</t>
  </si>
  <si>
    <t>Rechts- und Beratungsaufwand und Steuerberatung</t>
  </si>
  <si>
    <t>Fremdleistung (Buchhaltung/Steuerberatung)</t>
  </si>
  <si>
    <t>Fremdleistung (Wirtschaftsprüfung)</t>
  </si>
  <si>
    <t>Rechts- und Beratungsaufwand</t>
  </si>
  <si>
    <t>Rechtsberatung Datenschutz</t>
  </si>
  <si>
    <t>Aufwand für Aus- und Weiterbildung</t>
  </si>
  <si>
    <t>Schulungen</t>
  </si>
  <si>
    <t>Sitzungen (Verpflegung)</t>
  </si>
  <si>
    <t>Klausur</t>
  </si>
  <si>
    <t>Fachliteratur</t>
  </si>
  <si>
    <t>Spesen des Geldverkehrs</t>
  </si>
  <si>
    <t>Bankspesen</t>
  </si>
  <si>
    <t>sonstige Serviceleistungen</t>
  </si>
  <si>
    <t>Plagiatscheck</t>
  </si>
  <si>
    <t>ÖHFHWN-Sozialtopf</t>
  </si>
  <si>
    <t>Fitnessstudio</t>
  </si>
  <si>
    <t>FIT-Frauen in die Technik</t>
  </si>
  <si>
    <t>Business Fotoshooting</t>
  </si>
  <si>
    <t>3.</t>
  </si>
  <si>
    <t>Personal</t>
  </si>
  <si>
    <t>Sekretariat - Gehalt</t>
  </si>
  <si>
    <t>SV, DB, DZ</t>
  </si>
  <si>
    <t>Mitarbeitervorsorgekasse</t>
  </si>
  <si>
    <t>6.</t>
  </si>
  <si>
    <t>Aufwendungen aus Veranstaltungen</t>
  </si>
  <si>
    <t>Vorträge/Seminare/Coaching</t>
  </si>
  <si>
    <t>Veranstaltungen in der FH</t>
  </si>
  <si>
    <t>Veranstaltungen außerhalb der FH</t>
  </si>
  <si>
    <t>7.</t>
  </si>
  <si>
    <t>Wirtschaftliche Aktivitäten</t>
  </si>
  <si>
    <t>8.</t>
  </si>
  <si>
    <t xml:space="preserve"> Sonstige Aufwendungen und Erträge </t>
  </si>
  <si>
    <t>Zinserträge</t>
  </si>
  <si>
    <t>9.</t>
  </si>
  <si>
    <t>Subventionen</t>
  </si>
  <si>
    <t>Subventionen lt. § 14 HSG</t>
  </si>
  <si>
    <t>Einnahmen/Ausgaben GESAMT</t>
  </si>
  <si>
    <t>Verbrauch Rücklagen</t>
  </si>
  <si>
    <t>Zuweisung Rücklagen</t>
  </si>
  <si>
    <t>Jahresvoranschlag referatsbezogen
Studienjahr 20xx/yy</t>
  </si>
  <si>
    <t>1. Studienvertretungen</t>
  </si>
  <si>
    <t>Studienvertretung A</t>
  </si>
  <si>
    <t>Studierendenanteil 17%</t>
  </si>
  <si>
    <t>Aufwandsentschädigungen</t>
  </si>
  <si>
    <t>GGf. zusätzliche Zeilen und/oder eine tiefergehende Gliederung nach Bedarf hinzufügen</t>
  </si>
  <si>
    <t>Studienvertretung B</t>
  </si>
  <si>
    <t>Studierendenanteil 20%</t>
  </si>
  <si>
    <t>Studienvertretung C</t>
  </si>
  <si>
    <t>Studierendenanteil 15 %</t>
  </si>
  <si>
    <t>Studienvertretung …</t>
  </si>
  <si>
    <t>Studierendenanteil ….</t>
  </si>
  <si>
    <t>…</t>
  </si>
  <si>
    <t xml:space="preserve">€ -   </t>
  </si>
  <si>
    <t>2. Hochschulvertretung</t>
  </si>
  <si>
    <t>Personalkostenreserve
(ggf. vorsehen)</t>
  </si>
  <si>
    <t>Vorsitz</t>
  </si>
  <si>
    <t>Wirtschaftsreferat</t>
  </si>
  <si>
    <t>Rechtsberatung</t>
  </si>
  <si>
    <t>Wirtschaftsprüfung</t>
  </si>
  <si>
    <t>Laptop</t>
  </si>
  <si>
    <t>Referat für Internationales</t>
  </si>
  <si>
    <t>Referat …</t>
  </si>
  <si>
    <t>Veranstaltungen</t>
  </si>
  <si>
    <t>Sommerfest</t>
  </si>
  <si>
    <t>Shop</t>
  </si>
  <si>
    <t>Skriptenverkauf</t>
  </si>
  <si>
    <t>Sonstige Aufwendungen und Erträge</t>
  </si>
  <si>
    <t>Steuern und Abgaben</t>
  </si>
  <si>
    <t>Zuführung Rücklagen</t>
  </si>
  <si>
    <t>Eigenkapital per 30.6.20xx</t>
  </si>
  <si>
    <t>Information aus der Vermögensrechnung (Bilanz), nicht in Einnahmen-Ausgaben-Rechnung enthalten:</t>
  </si>
  <si>
    <t>ANNAHME für das Beispiel (umfasst keinen Jahresabschluss des Vorjahres):</t>
  </si>
  <si>
    <t>Afa für die Wirtschaftsgüter des Anlagevermögens, die in den Vorjahren beschafft wurden: € 1000</t>
  </si>
  <si>
    <t>Jahresvoranschlag Gebarungserfolgsrechnung Studienjahr 2025/26</t>
  </si>
  <si>
    <t>Prüfsumme
Einnahmen</t>
  </si>
  <si>
    <t>Prüfsumme
Ausgaben</t>
  </si>
  <si>
    <t>I. Erträge im Zusammenhang mit der unmittelbaren Vertretungstätigkeit</t>
  </si>
  <si>
    <t>1. Studierendenbeiträge</t>
  </si>
  <si>
    <t>2. Beiträge gem. §§ 7 Abs. 2, 14 Abs. 3 oder 25 Abs. 3 HSG 2014</t>
  </si>
  <si>
    <t>3. Erträge aus Stiftungen, Spenden und Zuwendungen</t>
  </si>
  <si>
    <t>4. Erträge aus Inseraten und Werbung</t>
  </si>
  <si>
    <t>5. Sonstige Erträge</t>
  </si>
  <si>
    <t>SUMME I</t>
  </si>
  <si>
    <t>II. Aufwendungen im Zusammenhang mit der unmittelbaren Vertretungstätigkeit</t>
  </si>
  <si>
    <t>1. Personalaufwand</t>
  </si>
  <si>
    <t>a. Gehälter</t>
  </si>
  <si>
    <t>b. Aufwendungen für Abfertigungen und Leistungen an betriebliche MV-Kassen</t>
  </si>
  <si>
    <t>c. Aufwendungen für gesetzlich vorgeschriebene Sozialabgaben sowie vom Entgelt abhängige Abgaben und Pflichtbeiträge</t>
  </si>
  <si>
    <t>d. Sonstige Sozialaufwendungen</t>
  </si>
  <si>
    <t>e. Personalkostenreserve - ggf. vorsehen</t>
  </si>
  <si>
    <t>2. Funktionsgebühren</t>
  </si>
  <si>
    <t>3. Werkverträge und Honorare</t>
  </si>
  <si>
    <t>4. Sachaufwendungen</t>
  </si>
  <si>
    <t>5. Abschreibungen</t>
  </si>
  <si>
    <t>SUMME II</t>
  </si>
  <si>
    <t>III. Ergebnis der unmittelbaren Vertretungstätigkeit (= I. abzüglich II.)</t>
  </si>
  <si>
    <t>IV. Erträge aus Veranstaltungen</t>
  </si>
  <si>
    <t>V. Aufwendungen aus Veranstaltungen</t>
  </si>
  <si>
    <t>VI. Ergebnis aus Veranstaltungen (IV. abzüglich V.)</t>
  </si>
  <si>
    <t>VII. Erträge aus wirtschaftlichen Aktivitäten/Wirtschaftsbetrieben/ Beteiligungen</t>
  </si>
  <si>
    <t>VIII. Aufwendungen aus wirtschaftlichen Aktivitäten/Wirtschaftsbetrieben/ Beteiligungen</t>
  </si>
  <si>
    <t>IX. Ergebnis aus wirtschaftlichen Aktivitäten/Wirtschaftsbetrieben/ Beteiligungen (VII. abzüglich VIII.)</t>
  </si>
  <si>
    <t>X. Finanzerträge</t>
  </si>
  <si>
    <t>XI. Finanzaufwendungen</t>
  </si>
  <si>
    <t>XII. Finanzergebnis (X. abzüglich XI.)</t>
  </si>
  <si>
    <t>XIII. Steuern und Abgaben</t>
  </si>
  <si>
    <t>XIV. Ergebnis der laufenden Gebarung (Summe aus III., VI., IX., XII. abzüglich XIII.)</t>
  </si>
  <si>
    <t>XV. abzüglich Zuweisung zu Rücklagen</t>
  </si>
  <si>
    <t>XVI. zuzüglich Auflösung von Rücklagen</t>
  </si>
  <si>
    <t>XVII. Gebarungsüberschuss/-fehlbetrag</t>
  </si>
  <si>
    <t>zzgl. Abschreibungen</t>
  </si>
  <si>
    <t>abzgl. Investitionen</t>
  </si>
  <si>
    <t>Check:</t>
  </si>
  <si>
    <t>(muss 0 sein!)</t>
  </si>
  <si>
    <r>
      <t xml:space="preserve">Differenz zu JVA_referatsbezogen:
</t>
    </r>
    <r>
      <rPr>
        <sz val="10"/>
        <color theme="3" tint="0.39997558519241921"/>
        <rFont val="Arial"/>
        <family val="2"/>
      </rPr>
      <t>(muss 0 sein!)</t>
    </r>
  </si>
  <si>
    <t>Studienvertretungen gem. § 17 Abs 2 HSG insgesamt zur Verfügung gestellte Geldmittel (mindestens 30 % der Studierendenbeiträge in Zeile I.1)</t>
  </si>
  <si>
    <t>Budget-Ist-Vergleich Gebarungserfolgsrechnung
Studienjahr 2025/26</t>
  </si>
  <si>
    <t>BUDGET / PLAN
lt. JVA</t>
  </si>
  <si>
    <t>IST
lt. Jahresabschluss</t>
  </si>
  <si>
    <t>Erläuterung</t>
  </si>
  <si>
    <t>Die tatsächliche Anzahl an Studierenden war geringer als geplant.</t>
  </si>
  <si>
    <t>Die niedrigere Summe setzt sich aus den niedrigeren Studierendenzahlen zusammen.</t>
  </si>
  <si>
    <t>Die Mitarbeitervorsorgekassa ist bereits in den SV-Beiträgen inkludiert und wird über die SV-Zahlungen abgerechnet.</t>
  </si>
  <si>
    <t>Die SV-Aufwendungen für Mitarbeiter waren grob geschätzt. Die tatsächlichen Aufwendungen sind geringer ausgefallen.</t>
  </si>
  <si>
    <t>2. Aufwandsentschädigungen</t>
  </si>
  <si>
    <t>Die Sachaufwendungen waren vor allem durch die Covid-19-Krise weitaus geringer als geplant, da einige Aufwendungen nicht getätigt werden konnten.</t>
  </si>
  <si>
    <t>Die Abweichungen ergeben sich aus der Differenz der Sachaufwendungen.</t>
  </si>
  <si>
    <t>Die Abweichungen ergeben sich vor allem aus der Differenz der Sachaufwendungen.</t>
  </si>
  <si>
    <t>Die Erträge im Rahmen des Punschstandes sind geringer ausgefallen als geplant.</t>
  </si>
  <si>
    <t>Durch die Covid-19-Krise waren viele geplante Veranstaltungen und Events nicht möglich. Das Event am Semester-Ende konnte ebenfalls nicht durchgeführt werden.</t>
  </si>
  <si>
    <t>Die Abweichungen ergeben sich aus der Differenz der Aufwendungen aus Veranstaltungen.</t>
  </si>
  <si>
    <t>Erträge aus dem Business-Fotoshooting in Wieselburg waren nicht geplant, wurden jedoch dennoch erzielt.</t>
  </si>
  <si>
    <t>Vor allem die Aufwendungen für Business-Fotoshooting und die CV-Beratung sind weitaus geringer ausgefallen, als angenommen.</t>
  </si>
  <si>
    <t>Die Abweichungen ergeben sich vor allem aus der Differenz der Aufwendungen der Projekte.</t>
  </si>
  <si>
    <t>Diese Abweichungen setzt sich aufgrund der oben genannten Differenzen zusammen.</t>
  </si>
  <si>
    <t>Kurzbeschreibung Budget-Ist-Vergleich (BIV))</t>
  </si>
  <si>
    <t>Alle Zahlenwerte sind frei erfunden.</t>
  </si>
  <si>
    <t>Zeilen lt. Mindestgliederung. Bei Bedarf können ergänzende Untergliederungen eingeführt werden.</t>
  </si>
  <si>
    <r>
      <rPr>
        <b/>
        <i/>
        <sz val="10"/>
        <rFont val="Arial"/>
        <family val="2"/>
      </rPr>
      <t>§ 16.</t>
    </r>
    <r>
      <rPr>
        <b/>
        <i/>
        <sz val="10"/>
        <color rgb="FF000000"/>
        <rFont val="Verdana"/>
        <family val="2"/>
      </rPr>
      <t xml:space="preserve"> (1) HS-WV</t>
    </r>
    <r>
      <rPr>
        <i/>
        <sz val="10"/>
        <color rgb="FF000000"/>
        <rFont val="Verdana"/>
        <family val="2"/>
      </rPr>
      <t xml:space="preserve"> </t>
    </r>
  </si>
  <si>
    <t>Die Wirtschaftsreferentin oder der Wirtschaftsreferent hat gemäß § 40 Abs. 3 HSG 2014 einen schriftlichen Jahresabschluss zu erstellen</t>
  </si>
  <si>
    <r>
      <t xml:space="preserve">und nach der Gegenzeichnung durch die oder den Vorsitzenden bis spätestens </t>
    </r>
    <r>
      <rPr>
        <i/>
        <u/>
        <sz val="10"/>
        <color rgb="FF000000"/>
        <rFont val="Arial"/>
        <family val="2"/>
      </rPr>
      <t>31. Dezember jedes Jahres</t>
    </r>
    <r>
      <rPr>
        <i/>
        <sz val="10"/>
        <color rgb="FF000000"/>
        <rFont val="Arial"/>
        <family val="2"/>
      </rPr>
      <t xml:space="preserve"> den jeweiligen Mandatarinnen und Mandataren</t>
    </r>
  </si>
  <si>
    <r>
      <t xml:space="preserve">und der </t>
    </r>
    <r>
      <rPr>
        <i/>
        <u/>
        <sz val="10"/>
        <rFont val="Arial"/>
        <family val="2"/>
      </rPr>
      <t xml:space="preserve">Kontrollkommission </t>
    </r>
    <r>
      <rPr>
        <i/>
        <sz val="10"/>
        <rFont val="Arial"/>
        <family val="2"/>
      </rPr>
      <t xml:space="preserve">schriftlich und in elektronischer Form zuzustellen. Dem Jahresabschluss ist ein schriftlicher Prüfungsbericht einer Wirtschaftsprüferin oder eines Wirtschaftsprüfers beizulegen. </t>
    </r>
  </si>
  <si>
    <r>
      <t xml:space="preserve">Im Zuge des Jahresabschlusses ist ein </t>
    </r>
    <r>
      <rPr>
        <b/>
        <i/>
        <sz val="10"/>
        <rFont val="Arial"/>
        <family val="2"/>
      </rPr>
      <t>Budget-Ist-Vergleich</t>
    </r>
    <r>
      <rPr>
        <i/>
        <sz val="10"/>
        <rFont val="Arial"/>
        <family val="2"/>
      </rPr>
      <t xml:space="preserve"> zwischen den Ansätzen des Jahresvoranschlages und den tatsächlichen Aufwendungen und Erträgen </t>
    </r>
  </si>
  <si>
    <t>(bzw. bei Überschussrechnung: Ausgaben und Einnahmen) zu erstellen.</t>
  </si>
  <si>
    <t>Übertragung der Budgetwerte lt. letztgültigem JVA</t>
  </si>
  <si>
    <r>
      <t xml:space="preserve">Wichtig: Immer die Werte lt. dem letztgültigen und </t>
    </r>
    <r>
      <rPr>
        <u/>
        <sz val="10"/>
        <rFont val="Arial"/>
        <family val="2"/>
      </rPr>
      <t>von der Kontrollkommission zur Kenntnis genommenen JVA</t>
    </r>
    <r>
      <rPr>
        <sz val="10"/>
        <rFont val="Arial"/>
        <family val="2"/>
      </rPr>
      <t xml:space="preserve"> in die Gebarungserfolgsrechnung übernehmen.</t>
    </r>
  </si>
  <si>
    <t>Übertragung der Ist-Werte lt. geprüftem Jahresabschluss</t>
  </si>
  <si>
    <r>
      <t xml:space="preserve">Wichtig: Alle Werte müssen </t>
    </r>
    <r>
      <rPr>
        <u/>
        <sz val="10"/>
        <rFont val="Arial"/>
        <family val="2"/>
      </rPr>
      <t>zur Gänze</t>
    </r>
    <r>
      <rPr>
        <sz val="10"/>
        <rFont val="Arial"/>
        <family val="2"/>
      </rPr>
      <t xml:space="preserve"> mit den korrespondierenden Werten im geprüften Jahresabschluss übereinstimmen.</t>
    </r>
  </si>
  <si>
    <t>Absolute Differenzen zwischen Plan- und Istwerten ermitteln</t>
  </si>
  <si>
    <t>Negatives Vorzeichen haben …</t>
  </si>
  <si>
    <t>Positives Vorzeichen haben …</t>
  </si>
  <si>
    <t xml:space="preserve">  Mindererträge</t>
  </si>
  <si>
    <t xml:space="preserve">  Mehrerträge</t>
  </si>
  <si>
    <t xml:space="preserve">  Mehrkosten</t>
  </si>
  <si>
    <t xml:space="preserve">  Minderkosten</t>
  </si>
  <si>
    <t>Abweichungen in % ermitteln</t>
  </si>
  <si>
    <t>Ursachen von wesentlichen Abweichungen schriftlich erläutern</t>
  </si>
  <si>
    <t>§ 19. (2) HS-WV</t>
  </si>
  <si>
    <t xml:space="preserve">Ursachen von wesentlichen Abweichungen zwischen den Plan- und Istwerten sind vom zuständigen Organ schriftlich zu erläutern. </t>
  </si>
  <si>
    <t xml:space="preserve">Abweichungen sind jedenfalls wesentlich, wenn bei einem Budgetansatz bis zu 75.000 Euro die Überschreitungen der Aufwendungen (bzw. bei Überschussrechnung: Ausgaben) oder </t>
  </si>
  <si>
    <t>Unterschreitungen der Erträge (bzw. bei Überschussrechnung: der Einnahmen) mehr als 20 % oder mehr als 1.500 Euro des Budgetansatzes,</t>
  </si>
  <si>
    <t>bzw. bei einem Budgetansatz von mehr als 75.000 Euro mehr als 5% bzw. mehr als 5.000 Euro betragen.</t>
  </si>
  <si>
    <t>Der Jahresabschluss ist samt Prüfungsbericht und Budget-Ist-Vergleich bis spätestens 31. Dezember jeden Jahres der Kontrollkommission zu übermitteln.</t>
  </si>
  <si>
    <t xml:space="preserve"> Funktionsgebühren Referat für Qualitätssicherung</t>
  </si>
  <si>
    <t>Eigenkapital per 30.06.2025</t>
  </si>
  <si>
    <t>JVA beschlossen am: 16 Februar 2026</t>
  </si>
  <si>
    <t>Körperschaften mit doppelter Buchhaltung: Eigenkapital per 30.6.2025
Körperschaften mit Überschussrechnung: Liquide Mittel per TT.MM.JJJJ</t>
  </si>
  <si>
    <t>Eigenkapital lt. Jahresabschluss per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</si>
</sst>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C07]\ * #,##0.00_-;\-[$€-C07]\ * #,##0.00_-;_-[$€-C07]\ * &quot;-&quot;??_-;_-@_-"/>
    <numFmt numFmtId="166" formatCode="[$€-C07]\ #,##0.00;\-[$€-C07]\ #,##0.00"/>
    <numFmt numFmtId="167" formatCode="[$€-C07]\ #,##0;\-[$€-C07]\ #,##0"/>
    <numFmt numFmtId="168" formatCode="_-* #,##0_-;\-* #,##0_-;_-* &quot;-&quot;??_-;_-@_-"/>
    <numFmt numFmtId="169" formatCode="0.000%"/>
    <numFmt numFmtId="170" formatCode="[$€-2]\ #,##0.00;[Red]\-[$€-2]\ 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10"/>
      <color theme="3" tint="0.3999755851924192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3" tint="0.39997558519241921"/>
      <name val="Arial"/>
      <family val="2"/>
    </font>
    <font>
      <b/>
      <u/>
      <sz val="10"/>
      <color theme="3" tint="0.39997558519241921"/>
      <name val="Arial"/>
      <family val="2"/>
    </font>
    <font>
      <u/>
      <sz val="10"/>
      <color theme="3" tint="0.39997558519241921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0"/>
      <color rgb="FF000000"/>
      <name val="Verdana"/>
      <family val="2"/>
    </font>
    <font>
      <i/>
      <sz val="10"/>
      <color rgb="FF000000"/>
      <name val="Verdana"/>
      <family val="2"/>
    </font>
    <font>
      <i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color rgb="FF21416C"/>
      <name val="Arial"/>
      <family val="2"/>
    </font>
    <font>
      <sz val="12"/>
      <color rgb="FF21416C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0"/>
      <color rgb="FF538DD5"/>
      <name val="Arial"/>
      <family val="2"/>
    </font>
  </fonts>
  <fills count="13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B084"/>
        <bgColor indexed="64"/>
      </patternFill>
    </fill>
    <fill>
      <patternFill patternType="lightGray">
        <f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97">
    <xf numFmtId="0" fontId="0" fillId="0" borderId="0" xfId="0"/>
    <xf numFmtId="165" fontId="1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0" borderId="1" xfId="1" applyNumberFormat="1" applyFont="1" applyFill="1" applyBorder="1"/>
    <xf numFmtId="165" fontId="1" fillId="0" borderId="3" xfId="1" applyNumberFormat="1" applyFont="1" applyFill="1" applyBorder="1"/>
    <xf numFmtId="165" fontId="1" fillId="0" borderId="0" xfId="1" applyNumberFormat="1" applyFont="1"/>
    <xf numFmtId="165" fontId="2" fillId="0" borderId="1" xfId="1" applyNumberFormat="1" applyFont="1" applyFill="1" applyBorder="1" applyAlignment="1">
      <alignment wrapText="1"/>
    </xf>
    <xf numFmtId="165" fontId="1" fillId="0" borderId="0" xfId="1" applyNumberFormat="1" applyFont="1" applyBorder="1"/>
    <xf numFmtId="165" fontId="1" fillId="0" borderId="1" xfId="1" applyNumberFormat="1" applyFont="1" applyFill="1" applyBorder="1" applyAlignment="1">
      <alignment horizontal="left" indent="1"/>
    </xf>
    <xf numFmtId="165" fontId="4" fillId="0" borderId="1" xfId="1" applyNumberFormat="1" applyFont="1" applyFill="1" applyBorder="1"/>
    <xf numFmtId="165" fontId="4" fillId="0" borderId="3" xfId="1" applyNumberFormat="1" applyFont="1" applyFill="1" applyBorder="1"/>
    <xf numFmtId="165" fontId="4" fillId="0" borderId="0" xfId="1" applyNumberFormat="1" applyFont="1"/>
    <xf numFmtId="165" fontId="1" fillId="0" borderId="6" xfId="1" applyNumberFormat="1" applyFont="1" applyFill="1" applyBorder="1"/>
    <xf numFmtId="165" fontId="1" fillId="2" borderId="1" xfId="1" applyNumberFormat="1" applyFont="1" applyFill="1" applyBorder="1"/>
    <xf numFmtId="165" fontId="2" fillId="0" borderId="4" xfId="1" applyNumberFormat="1" applyFont="1" applyFill="1" applyBorder="1" applyAlignment="1">
      <alignment wrapText="1"/>
    </xf>
    <xf numFmtId="165" fontId="1" fillId="0" borderId="4" xfId="1" applyNumberFormat="1" applyFont="1" applyFill="1" applyBorder="1"/>
    <xf numFmtId="165" fontId="1" fillId="0" borderId="0" xfId="1" applyNumberFormat="1" applyFont="1" applyFill="1" applyBorder="1"/>
    <xf numFmtId="165" fontId="1" fillId="0" borderId="8" xfId="1" applyNumberFormat="1" applyFont="1" applyFill="1" applyBorder="1"/>
    <xf numFmtId="165" fontId="1" fillId="0" borderId="7" xfId="1" applyNumberFormat="1" applyFont="1" applyFill="1" applyBorder="1"/>
    <xf numFmtId="166" fontId="1" fillId="0" borderId="1" xfId="1" applyNumberFormat="1" applyFont="1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wrapText="1" indent="4"/>
    </xf>
    <xf numFmtId="0" fontId="1" fillId="0" borderId="1" xfId="0" applyFont="1" applyBorder="1" applyAlignment="1">
      <alignment horizontal="left" wrapText="1" indent="8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 indent="8"/>
    </xf>
    <xf numFmtId="165" fontId="6" fillId="0" borderId="1" xfId="1" applyNumberFormat="1" applyFont="1" applyFill="1" applyBorder="1" applyAlignment="1">
      <alignment horizontal="left" wrapText="1" indent="1"/>
    </xf>
    <xf numFmtId="166" fontId="6" fillId="0" borderId="1" xfId="1" applyNumberFormat="1" applyFont="1" applyFill="1" applyBorder="1"/>
    <xf numFmtId="0" fontId="1" fillId="0" borderId="8" xfId="0" applyFont="1" applyBorder="1"/>
    <xf numFmtId="166" fontId="1" fillId="0" borderId="0" xfId="0" applyNumberFormat="1" applyFont="1"/>
    <xf numFmtId="166" fontId="2" fillId="0" borderId="0" xfId="1" applyNumberFormat="1" applyFont="1" applyFill="1" applyBorder="1"/>
    <xf numFmtId="0" fontId="2" fillId="0" borderId="0" xfId="0" applyFont="1" applyAlignment="1">
      <alignment horizontal="center" vertical="center" wrapText="1"/>
    </xf>
    <xf numFmtId="166" fontId="1" fillId="0" borderId="0" xfId="1" applyNumberFormat="1" applyFont="1" applyFill="1" applyBorder="1"/>
    <xf numFmtId="166" fontId="6" fillId="0" borderId="0" xfId="1" applyNumberFormat="1" applyFont="1" applyFill="1" applyBorder="1"/>
    <xf numFmtId="0" fontId="4" fillId="0" borderId="1" xfId="0" applyFont="1" applyBorder="1" applyAlignment="1">
      <alignment wrapText="1"/>
    </xf>
    <xf numFmtId="166" fontId="4" fillId="0" borderId="1" xfId="1" applyNumberFormat="1" applyFont="1" applyFill="1" applyBorder="1"/>
    <xf numFmtId="16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6" fontId="1" fillId="0" borderId="5" xfId="0" applyNumberFormat="1" applyFont="1" applyBorder="1" applyAlignment="1">
      <alignment wrapText="1"/>
    </xf>
    <xf numFmtId="166" fontId="4" fillId="0" borderId="8" xfId="0" applyNumberFormat="1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6" fillId="0" borderId="0" xfId="0" applyNumberFormat="1" applyFont="1"/>
    <xf numFmtId="165" fontId="6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0" borderId="0" xfId="0" applyFont="1"/>
    <xf numFmtId="9" fontId="2" fillId="0" borderId="1" xfId="2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166" fontId="1" fillId="0" borderId="3" xfId="1" applyNumberFormat="1" applyFont="1" applyFill="1" applyBorder="1"/>
    <xf numFmtId="166" fontId="4" fillId="0" borderId="3" xfId="1" applyNumberFormat="1" applyFont="1" applyFill="1" applyBorder="1"/>
    <xf numFmtId="166" fontId="6" fillId="0" borderId="3" xfId="1" applyNumberFormat="1" applyFont="1" applyFill="1" applyBorder="1"/>
    <xf numFmtId="165" fontId="12" fillId="0" borderId="1" xfId="1" applyNumberFormat="1" applyFont="1" applyFill="1" applyBorder="1" applyAlignment="1">
      <alignment horizontal="left" vertical="center" wrapText="1"/>
    </xf>
    <xf numFmtId="165" fontId="13" fillId="0" borderId="1" xfId="1" applyNumberFormat="1" applyFont="1" applyFill="1" applyBorder="1" applyAlignment="1">
      <alignment horizontal="left" wrapText="1"/>
    </xf>
    <xf numFmtId="9" fontId="13" fillId="0" borderId="1" xfId="2" applyFont="1" applyFill="1" applyBorder="1" applyAlignment="1">
      <alignment horizontal="left" wrapText="1"/>
    </xf>
    <xf numFmtId="0" fontId="6" fillId="0" borderId="0" xfId="0" applyFont="1"/>
    <xf numFmtId="0" fontId="19" fillId="0" borderId="0" xfId="0" applyFont="1"/>
    <xf numFmtId="0" fontId="16" fillId="0" borderId="0" xfId="0" applyFont="1"/>
    <xf numFmtId="0" fontId="1" fillId="0" borderId="0" xfId="0" applyFont="1" applyAlignment="1">
      <alignment horizontal="left" indent="1"/>
    </xf>
    <xf numFmtId="167" fontId="1" fillId="0" borderId="1" xfId="0" applyNumberFormat="1" applyFont="1" applyBorder="1"/>
    <xf numFmtId="165" fontId="6" fillId="0" borderId="3" xfId="1" applyNumberFormat="1" applyFont="1" applyFill="1" applyBorder="1" applyAlignment="1">
      <alignment horizontal="center" vertical="center" textRotation="90" wrapText="1"/>
    </xf>
    <xf numFmtId="1" fontId="2" fillId="0" borderId="0" xfId="1" applyNumberFormat="1" applyFont="1" applyAlignment="1">
      <alignment horizontal="center" vertical="center" wrapText="1"/>
    </xf>
    <xf numFmtId="165" fontId="1" fillId="0" borderId="2" xfId="1" applyNumberFormat="1" applyFont="1" applyFill="1" applyBorder="1"/>
    <xf numFmtId="165" fontId="1" fillId="0" borderId="2" xfId="1" applyNumberFormat="1" applyFont="1" applyFill="1" applyBorder="1" applyAlignment="1">
      <alignment horizontal="left" indent="1"/>
    </xf>
    <xf numFmtId="165" fontId="2" fillId="4" borderId="1" xfId="1" applyNumberFormat="1" applyFont="1" applyFill="1" applyBorder="1"/>
    <xf numFmtId="165" fontId="1" fillId="4" borderId="1" xfId="1" applyNumberFormat="1" applyFont="1" applyFill="1" applyBorder="1"/>
    <xf numFmtId="165" fontId="1" fillId="0" borderId="4" xfId="1" applyNumberFormat="1" applyFont="1" applyFill="1" applyBorder="1" applyAlignment="1">
      <alignment horizontal="left" indent="1"/>
    </xf>
    <xf numFmtId="165" fontId="2" fillId="0" borderId="2" xfId="1" applyNumberFormat="1" applyFont="1" applyFill="1" applyBorder="1"/>
    <xf numFmtId="165" fontId="1" fillId="0" borderId="0" xfId="1" applyNumberFormat="1" applyFont="1" applyFill="1"/>
    <xf numFmtId="166" fontId="1" fillId="0" borderId="1" xfId="1" applyNumberFormat="1" applyBorder="1"/>
    <xf numFmtId="0" fontId="2" fillId="3" borderId="1" xfId="0" applyFont="1" applyFill="1" applyBorder="1"/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/>
    <xf numFmtId="49" fontId="1" fillId="0" borderId="0" xfId="1" applyNumberFormat="1" applyFont="1" applyFill="1"/>
    <xf numFmtId="44" fontId="13" fillId="0" borderId="1" xfId="3" applyFont="1" applyFill="1" applyBorder="1" applyAlignment="1">
      <alignment horizontal="left" wrapText="1"/>
    </xf>
    <xf numFmtId="165" fontId="1" fillId="0" borderId="0" xfId="0" applyNumberFormat="1" applyFont="1"/>
    <xf numFmtId="168" fontId="1" fillId="0" borderId="2" xfId="1" applyNumberFormat="1" applyFont="1" applyFill="1" applyBorder="1"/>
    <xf numFmtId="165" fontId="6" fillId="0" borderId="2" xfId="1" applyNumberFormat="1" applyFont="1" applyFill="1" applyBorder="1"/>
    <xf numFmtId="165" fontId="2" fillId="4" borderId="2" xfId="1" applyNumberFormat="1" applyFont="1" applyFill="1" applyBorder="1"/>
    <xf numFmtId="10" fontId="6" fillId="0" borderId="2" xfId="2" applyNumberFormat="1" applyFont="1" applyFill="1" applyBorder="1"/>
    <xf numFmtId="165" fontId="6" fillId="0" borderId="2" xfId="1" applyNumberFormat="1" applyFont="1" applyFill="1" applyBorder="1" applyAlignment="1">
      <alignment horizontal="left" wrapText="1" indent="1"/>
    </xf>
    <xf numFmtId="165" fontId="4" fillId="0" borderId="2" xfId="1" applyNumberFormat="1" applyFont="1" applyFill="1" applyBorder="1"/>
    <xf numFmtId="165" fontId="2" fillId="0" borderId="2" xfId="1" applyNumberFormat="1" applyFont="1" applyFill="1" applyBorder="1" applyAlignment="1">
      <alignment wrapText="1"/>
    </xf>
    <xf numFmtId="165" fontId="2" fillId="0" borderId="9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left"/>
    </xf>
    <xf numFmtId="165" fontId="1" fillId="0" borderId="1" xfId="1" applyNumberFormat="1" applyFont="1" applyBorder="1"/>
    <xf numFmtId="1" fontId="2" fillId="0" borderId="1" xfId="1" applyNumberFormat="1" applyFont="1" applyFill="1" applyBorder="1" applyAlignment="1">
      <alignment horizontal="center" vertical="center" wrapText="1"/>
    </xf>
    <xf numFmtId="9" fontId="1" fillId="0" borderId="8" xfId="2" applyFont="1" applyFill="1" applyBorder="1"/>
    <xf numFmtId="9" fontId="1" fillId="0" borderId="0" xfId="2" applyFont="1" applyBorder="1"/>
    <xf numFmtId="9" fontId="1" fillId="0" borderId="0" xfId="2" applyFont="1"/>
    <xf numFmtId="165" fontId="1" fillId="5" borderId="1" xfId="1" applyNumberFormat="1" applyFont="1" applyFill="1" applyBorder="1" applyAlignment="1">
      <alignment horizontal="left" indent="1"/>
    </xf>
    <xf numFmtId="165" fontId="2" fillId="5" borderId="2" xfId="1" applyNumberFormat="1" applyFont="1" applyFill="1" applyBorder="1"/>
    <xf numFmtId="165" fontId="1" fillId="5" borderId="1" xfId="1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" fontId="2" fillId="0" borderId="1" xfId="1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indent="1"/>
    </xf>
    <xf numFmtId="0" fontId="26" fillId="0" borderId="0" xfId="0" applyFont="1" applyAlignment="1">
      <alignment vertical="center"/>
    </xf>
    <xf numFmtId="0" fontId="1" fillId="0" borderId="0" xfId="1" applyNumberFormat="1" applyFont="1"/>
    <xf numFmtId="0" fontId="1" fillId="0" borderId="0" xfId="1" applyNumberFormat="1" applyFont="1" applyAlignment="1">
      <alignment horizontal="right"/>
    </xf>
    <xf numFmtId="169" fontId="1" fillId="0" borderId="0" xfId="1" applyNumberFormat="1" applyFont="1"/>
    <xf numFmtId="165" fontId="2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165" fontId="0" fillId="0" borderId="10" xfId="1" applyNumberFormat="1" applyFont="1" applyBorder="1"/>
    <xf numFmtId="165" fontId="2" fillId="0" borderId="0" xfId="1" applyNumberFormat="1" applyFont="1" applyFill="1" applyAlignment="1">
      <alignment horizontal="center" vertical="center" wrapText="1"/>
    </xf>
    <xf numFmtId="165" fontId="0" fillId="0" borderId="0" xfId="1" applyNumberFormat="1" applyFont="1"/>
    <xf numFmtId="0" fontId="27" fillId="0" borderId="0" xfId="0" applyFont="1" applyAlignment="1">
      <alignment vertical="center"/>
    </xf>
    <xf numFmtId="165" fontId="0" fillId="0" borderId="0" xfId="1" applyNumberFormat="1" applyFont="1" applyBorder="1"/>
    <xf numFmtId="166" fontId="28" fillId="0" borderId="1" xfId="1" applyNumberFormat="1" applyFont="1" applyFill="1" applyBorder="1"/>
    <xf numFmtId="166" fontId="1" fillId="0" borderId="1" xfId="0" applyNumberFormat="1" applyFont="1" applyBorder="1"/>
    <xf numFmtId="2" fontId="1" fillId="0" borderId="0" xfId="2" applyNumberFormat="1" applyFont="1" applyFill="1"/>
    <xf numFmtId="1" fontId="1" fillId="0" borderId="0" xfId="1" applyNumberFormat="1" applyFont="1"/>
    <xf numFmtId="10" fontId="1" fillId="0" borderId="0" xfId="2" applyNumberFormat="1" applyFont="1"/>
    <xf numFmtId="1" fontId="1" fillId="0" borderId="5" xfId="1" applyNumberFormat="1" applyFont="1" applyBorder="1"/>
    <xf numFmtId="10" fontId="1" fillId="0" borderId="5" xfId="2" applyNumberFormat="1" applyFont="1" applyBorder="1"/>
    <xf numFmtId="1" fontId="1" fillId="0" borderId="0" xfId="1" applyNumberFormat="1" applyFont="1" applyBorder="1"/>
    <xf numFmtId="10" fontId="1" fillId="0" borderId="0" xfId="2" applyNumberFormat="1" applyFont="1" applyBorder="1"/>
    <xf numFmtId="165" fontId="2" fillId="0" borderId="2" xfId="1" applyNumberFormat="1" applyFont="1" applyBorder="1"/>
    <xf numFmtId="165" fontId="1" fillId="7" borderId="1" xfId="1" applyNumberFormat="1" applyFont="1" applyFill="1" applyBorder="1" applyAlignment="1">
      <alignment horizontal="left" indent="1"/>
    </xf>
    <xf numFmtId="165" fontId="2" fillId="7" borderId="2" xfId="1" applyNumberFormat="1" applyFont="1" applyFill="1" applyBorder="1"/>
    <xf numFmtId="165" fontId="1" fillId="7" borderId="1" xfId="1" applyNumberFormat="1" applyFont="1" applyFill="1" applyBorder="1"/>
    <xf numFmtId="165" fontId="0" fillId="6" borderId="1" xfId="1" applyNumberFormat="1" applyFont="1" applyFill="1" applyBorder="1" applyAlignment="1">
      <alignment horizontal="left" indent="1"/>
    </xf>
    <xf numFmtId="165" fontId="0" fillId="0" borderId="1" xfId="1" applyNumberFormat="1" applyFont="1" applyBorder="1" applyAlignment="1">
      <alignment horizontal="left" indent="1"/>
    </xf>
    <xf numFmtId="1" fontId="1" fillId="8" borderId="0" xfId="1" applyNumberFormat="1" applyFont="1" applyFill="1"/>
    <xf numFmtId="1" fontId="2" fillId="9" borderId="1" xfId="1" applyNumberFormat="1" applyFont="1" applyFill="1" applyBorder="1" applyAlignment="1">
      <alignment horizontal="center"/>
    </xf>
    <xf numFmtId="165" fontId="1" fillId="9" borderId="1" xfId="1" applyNumberFormat="1" applyFont="1" applyFill="1" applyBorder="1" applyAlignment="1">
      <alignment horizontal="left" indent="1"/>
    </xf>
    <xf numFmtId="165" fontId="1" fillId="9" borderId="1" xfId="1" applyNumberFormat="1" applyFont="1" applyFill="1" applyBorder="1"/>
    <xf numFmtId="1" fontId="2" fillId="0" borderId="10" xfId="1" applyNumberFormat="1" applyFont="1" applyFill="1" applyBorder="1" applyAlignment="1">
      <alignment horizontal="center"/>
    </xf>
    <xf numFmtId="165" fontId="1" fillId="0" borderId="10" xfId="1" applyNumberFormat="1" applyFont="1" applyFill="1" applyBorder="1" applyAlignment="1">
      <alignment horizontal="left" indent="1"/>
    </xf>
    <xf numFmtId="165" fontId="1" fillId="0" borderId="12" xfId="1" applyNumberFormat="1" applyFont="1" applyFill="1" applyBorder="1" applyAlignment="1">
      <alignment horizontal="left" indent="1"/>
    </xf>
    <xf numFmtId="165" fontId="2" fillId="0" borderId="10" xfId="1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/>
    </xf>
    <xf numFmtId="165" fontId="1" fillId="0" borderId="13" xfId="1" applyNumberFormat="1" applyFont="1" applyFill="1" applyBorder="1" applyAlignment="1">
      <alignment horizontal="left" indent="1"/>
    </xf>
    <xf numFmtId="165" fontId="1" fillId="0" borderId="14" xfId="1" applyNumberFormat="1" applyFont="1" applyFill="1" applyBorder="1" applyAlignment="1">
      <alignment horizontal="left" indent="1"/>
    </xf>
    <xf numFmtId="165" fontId="1" fillId="0" borderId="13" xfId="1" applyNumberFormat="1" applyFont="1" applyFill="1" applyBorder="1"/>
    <xf numFmtId="165" fontId="1" fillId="0" borderId="11" xfId="1" applyNumberFormat="1" applyFont="1" applyFill="1" applyBorder="1"/>
    <xf numFmtId="165" fontId="2" fillId="0" borderId="13" xfId="1" applyNumberFormat="1" applyFont="1" applyFill="1" applyBorder="1" applyAlignment="1">
      <alignment horizontal="center" vertical="center" wrapText="1"/>
    </xf>
    <xf numFmtId="9" fontId="2" fillId="0" borderId="13" xfId="2" applyFont="1" applyFill="1" applyBorder="1" applyAlignment="1">
      <alignment horizontal="center" vertical="center" wrapText="1"/>
    </xf>
    <xf numFmtId="165" fontId="0" fillId="6" borderId="1" xfId="1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5" fontId="1" fillId="7" borderId="1" xfId="1" applyNumberFormat="1" applyFont="1" applyFill="1" applyBorder="1" applyAlignment="1">
      <alignment horizontal="center"/>
    </xf>
    <xf numFmtId="0" fontId="2" fillId="0" borderId="1" xfId="0" applyFont="1" applyBorder="1"/>
    <xf numFmtId="1" fontId="2" fillId="10" borderId="1" xfId="1" applyNumberFormat="1" applyFont="1" applyFill="1" applyBorder="1" applyAlignment="1">
      <alignment horizontal="center" vertical="center" wrapText="1"/>
    </xf>
    <xf numFmtId="165" fontId="1" fillId="10" borderId="2" xfId="1" applyNumberFormat="1" applyFont="1" applyFill="1" applyBorder="1" applyAlignment="1">
      <alignment horizontal="left" indent="1"/>
    </xf>
    <xf numFmtId="165" fontId="1" fillId="10" borderId="1" xfId="1" applyNumberFormat="1" applyFont="1" applyFill="1" applyBorder="1"/>
    <xf numFmtId="0" fontId="1" fillId="10" borderId="1" xfId="0" applyFont="1" applyFill="1" applyBorder="1"/>
    <xf numFmtId="0" fontId="1" fillId="6" borderId="1" xfId="0" applyFont="1" applyFill="1" applyBorder="1"/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1" xfId="0" applyFont="1" applyBorder="1"/>
    <xf numFmtId="0" fontId="29" fillId="0" borderId="1" xfId="0" applyFont="1" applyBorder="1"/>
    <xf numFmtId="0" fontId="29" fillId="0" borderId="3" xfId="0" applyFont="1" applyBorder="1"/>
    <xf numFmtId="0" fontId="29" fillId="0" borderId="0" xfId="0" applyFont="1"/>
    <xf numFmtId="0" fontId="1" fillId="11" borderId="1" xfId="0" applyFont="1" applyFill="1" applyBorder="1"/>
    <xf numFmtId="0" fontId="1" fillId="0" borderId="6" xfId="0" applyFont="1" applyBorder="1"/>
    <xf numFmtId="0" fontId="2" fillId="0" borderId="4" xfId="0" applyFont="1" applyBorder="1" applyAlignment="1">
      <alignment wrapText="1"/>
    </xf>
    <xf numFmtId="0" fontId="1" fillId="0" borderId="4" xfId="0" applyFont="1" applyBorder="1"/>
    <xf numFmtId="0" fontId="1" fillId="0" borderId="7" xfId="0" applyFont="1" applyBorder="1"/>
    <xf numFmtId="0" fontId="2" fillId="12" borderId="0" xfId="0" applyFont="1" applyFill="1"/>
    <xf numFmtId="0" fontId="1" fillId="12" borderId="0" xfId="0" applyFont="1" applyFill="1"/>
    <xf numFmtId="0" fontId="1" fillId="0" borderId="2" xfId="0" applyFont="1" applyBorder="1" applyAlignment="1">
      <alignment horizontal="left" indent="1"/>
    </xf>
    <xf numFmtId="170" fontId="1" fillId="0" borderId="1" xfId="0" applyNumberFormat="1" applyFont="1" applyBorder="1"/>
    <xf numFmtId="17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165" fontId="1" fillId="0" borderId="1" xfId="0" applyNumberFormat="1" applyFont="1" applyBorder="1"/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left" indent="1"/>
    </xf>
    <xf numFmtId="165" fontId="2" fillId="0" borderId="0" xfId="1" applyNumberFormat="1" applyFont="1" applyFill="1"/>
    <xf numFmtId="164" fontId="1" fillId="3" borderId="1" xfId="1" applyNumberFormat="1" applyFont="1" applyFill="1" applyBorder="1"/>
    <xf numFmtId="165" fontId="1" fillId="7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 applyAlignment="1">
      <alignment horizontal="left"/>
    </xf>
    <xf numFmtId="165" fontId="6" fillId="0" borderId="3" xfId="1" applyNumberFormat="1" applyFont="1" applyFill="1" applyBorder="1" applyAlignment="1">
      <alignment horizontal="center" vertical="center" textRotation="90" wrapText="1"/>
    </xf>
    <xf numFmtId="165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textRotation="90" wrapText="1"/>
    </xf>
    <xf numFmtId="0" fontId="6" fillId="0" borderId="15" xfId="0" applyFont="1" applyBorder="1" applyAlignment="1">
      <alignment wrapText="1"/>
    </xf>
    <xf numFmtId="0" fontId="6" fillId="0" borderId="4" xfId="0" applyFont="1" applyBorder="1" applyAlignment="1">
      <alignment wrapText="1"/>
    </xf>
    <xf numFmtId="165" fontId="10" fillId="0" borderId="5" xfId="1" applyNumberFormat="1" applyFont="1" applyFill="1" applyBorder="1" applyAlignment="1">
      <alignment horizontal="center" vertical="center" wrapText="1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cker René" id="{73278F55-456F-47FF-BFB8-4DEFC4EC1DF4}" userId="S::108674@fhwn.ac.at::a4f7fab3-f2d3-4cfd-a53e-05a30df327a2" providerId="AD"/>
  <person displayName="ALAABO Mohmad Amin" id="{4201FBDB-3AE8-4AED-87E6-EF0526FB41C4}" userId="S::118456@fhwn.ac.at::d4de596b-2b6e-4392-8c2c-f2efe7e2f177" providerId="AD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5-30T13:34:54.70" personId="{4201FBDB-3AE8-4AED-87E6-EF0526FB41C4}" id="{A723691D-D7AD-4BE9-80A0-A256662E5EBE}">
    <text>Stand SS25</text>
  </threadedComment>
  <threadedComment ref="C16" dT="2023-03-23T22:24:39.93" personId="{73278F55-456F-47FF-BFB8-4DEFC4EC1DF4}" id="{F4A24D59-EE2E-4329-A210-4AE228EAEC87}">
    <text xml:space="preserve">Anzahl bei Fabian Fragen
</text>
  </threadedComment>
  <threadedComment ref="C21" dT="2023-03-23T22:24:39.93" personId="{73278F55-456F-47FF-BFB8-4DEFC4EC1DF4}" id="{92E2D7DD-280B-4351-B3B0-1CAB10C80E38}">
    <text xml:space="preserve">Anzahl bei Fabian Fragen
</text>
  </threadedComment>
  <threadedComment ref="C26" dT="2023-03-23T22:24:39.93" personId="{73278F55-456F-47FF-BFB8-4DEFC4EC1DF4}" id="{1A950850-4A89-4C85-9170-E32DC457856D}">
    <text xml:space="preserve">Anzahl bei Fabian Fragen
</text>
  </threadedComment>
  <threadedComment ref="C31" dT="2023-03-23T22:24:39.93" personId="{73278F55-456F-47FF-BFB8-4DEFC4EC1DF4}" id="{D4339D09-CADB-43BA-BC50-79E580155D09}">
    <text xml:space="preserve">Anzahl bei Fabian Fragen
</text>
  </threadedComment>
  <threadedComment ref="C36" dT="2023-03-23T22:24:39.93" personId="{73278F55-456F-47FF-BFB8-4DEFC4EC1DF4}" id="{4DD71A9F-B676-4006-8401-CAABA310875D}">
    <text xml:space="preserve">Anzahl bei Fabian Fragen
</text>
  </threadedComment>
  <threadedComment ref="C41" dT="2023-03-23T22:24:39.93" personId="{73278F55-456F-47FF-BFB8-4DEFC4EC1DF4}" id="{16564CA5-6396-4C46-B1FA-D0CEDC4ED8B1}">
    <text xml:space="preserve">Anzahl bei Fabian Fragen
</text>
  </threadedComment>
  <threadedComment ref="C46" dT="2023-03-23T22:24:39.93" personId="{73278F55-456F-47FF-BFB8-4DEFC4EC1DF4}" id="{2EBFF44C-B10C-4FBC-9F0B-ECCE67C9092C}">
    <text xml:space="preserve">Anzahl bei Fabian Fragen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opLeftCell="A21" zoomScaleNormal="100" workbookViewId="0">
      <selection activeCell="B53" sqref="B53"/>
    </sheetView>
  </sheetViews>
  <sheetFormatPr baseColWidth="10" defaultColWidth="11.3984375" defaultRowHeight="12.75" x14ac:dyDescent="0.35"/>
  <cols>
    <col min="2" max="2" width="54.3984375" customWidth="1"/>
  </cols>
  <sheetData>
    <row r="1" spans="1:6" ht="13.15" x14ac:dyDescent="0.4">
      <c r="A1" s="52" t="s">
        <v>0</v>
      </c>
    </row>
    <row r="3" spans="1:6" x14ac:dyDescent="0.35">
      <c r="A3" s="50" t="s">
        <v>1</v>
      </c>
      <c r="B3" s="50" t="s">
        <v>2</v>
      </c>
      <c r="C3" s="51"/>
      <c r="D3" s="51"/>
      <c r="E3" s="51"/>
    </row>
    <row r="4" spans="1:6" x14ac:dyDescent="0.35">
      <c r="A4" s="51"/>
      <c r="B4" s="50" t="s">
        <v>3</v>
      </c>
      <c r="C4" s="51"/>
      <c r="D4" s="51"/>
      <c r="E4" s="51"/>
    </row>
    <row r="5" spans="1:6" x14ac:dyDescent="0.35">
      <c r="A5" s="51"/>
      <c r="B5" s="50" t="s">
        <v>4</v>
      </c>
      <c r="C5" s="51"/>
      <c r="D5" s="51"/>
      <c r="E5" s="51"/>
    </row>
    <row r="6" spans="1:6" x14ac:dyDescent="0.35">
      <c r="A6" s="51"/>
      <c r="B6" s="50" t="s">
        <v>5</v>
      </c>
      <c r="C6" s="51"/>
      <c r="D6" s="51"/>
      <c r="E6" s="51"/>
      <c r="F6" s="51"/>
    </row>
    <row r="9" spans="1:6" x14ac:dyDescent="0.35">
      <c r="A9" s="50" t="s">
        <v>6</v>
      </c>
      <c r="B9" s="21" t="s">
        <v>7</v>
      </c>
    </row>
    <row r="10" spans="1:6" x14ac:dyDescent="0.35">
      <c r="B10" s="21" t="s">
        <v>8</v>
      </c>
    </row>
    <row r="12" spans="1:6" x14ac:dyDescent="0.35">
      <c r="A12" s="50" t="s">
        <v>9</v>
      </c>
      <c r="B12" s="21" t="s">
        <v>10</v>
      </c>
    </row>
    <row r="13" spans="1:6" x14ac:dyDescent="0.35">
      <c r="B13" s="21" t="s">
        <v>11</v>
      </c>
    </row>
    <row r="14" spans="1:6" x14ac:dyDescent="0.35">
      <c r="B14" s="21" t="s">
        <v>12</v>
      </c>
    </row>
    <row r="15" spans="1:6" x14ac:dyDescent="0.35">
      <c r="B15" s="21" t="s">
        <v>13</v>
      </c>
    </row>
    <row r="16" spans="1:6" x14ac:dyDescent="0.35">
      <c r="B16" s="21" t="s">
        <v>14</v>
      </c>
    </row>
    <row r="18" spans="1:2" x14ac:dyDescent="0.35">
      <c r="A18" s="50" t="s">
        <v>15</v>
      </c>
      <c r="B18" s="21" t="s">
        <v>16</v>
      </c>
    </row>
    <row r="19" spans="1:2" x14ac:dyDescent="0.35">
      <c r="B19" s="21" t="s">
        <v>17</v>
      </c>
    </row>
    <row r="20" spans="1:2" x14ac:dyDescent="0.35">
      <c r="B20" s="21" t="s">
        <v>18</v>
      </c>
    </row>
    <row r="21" spans="1:2" x14ac:dyDescent="0.35">
      <c r="B21" s="21" t="s">
        <v>19</v>
      </c>
    </row>
    <row r="22" spans="1:2" x14ac:dyDescent="0.35">
      <c r="B22" s="21" t="s">
        <v>20</v>
      </c>
    </row>
    <row r="24" spans="1:2" x14ac:dyDescent="0.35">
      <c r="A24" s="50" t="s">
        <v>21</v>
      </c>
      <c r="B24" s="21" t="s">
        <v>22</v>
      </c>
    </row>
    <row r="25" spans="1:2" x14ac:dyDescent="0.35">
      <c r="B25" s="21" t="s">
        <v>23</v>
      </c>
    </row>
    <row r="26" spans="1:2" x14ac:dyDescent="0.35">
      <c r="B26" s="21" t="s">
        <v>24</v>
      </c>
    </row>
    <row r="28" spans="1:2" x14ac:dyDescent="0.35">
      <c r="A28" s="50" t="s">
        <v>25</v>
      </c>
      <c r="B28" s="21" t="s">
        <v>26</v>
      </c>
    </row>
    <row r="30" spans="1:2" x14ac:dyDescent="0.35">
      <c r="A30" s="50" t="s">
        <v>27</v>
      </c>
      <c r="B30" s="21" t="s">
        <v>28</v>
      </c>
    </row>
    <row r="31" spans="1:2" x14ac:dyDescent="0.35">
      <c r="B31" s="21" t="s">
        <v>29</v>
      </c>
    </row>
    <row r="33" spans="1:2" x14ac:dyDescent="0.35">
      <c r="A33" s="50" t="s">
        <v>30</v>
      </c>
      <c r="B33" s="21" t="s">
        <v>31</v>
      </c>
    </row>
    <row r="34" spans="1:2" x14ac:dyDescent="0.35">
      <c r="B34" s="21" t="s">
        <v>32</v>
      </c>
    </row>
    <row r="36" spans="1:2" x14ac:dyDescent="0.35">
      <c r="A36" s="50" t="s">
        <v>33</v>
      </c>
      <c r="B36" s="21" t="s">
        <v>34</v>
      </c>
    </row>
  </sheetData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78"/>
  <sheetViews>
    <sheetView zoomScale="85" zoomScaleNormal="85" zoomScaleSheetLayoutView="100" zoomScalePageLayoutView="110" workbookViewId="0">
      <pane ySplit="1" topLeftCell="A148" activePane="bottomLeft" state="frozen"/>
      <selection pane="bottomLeft" activeCell="C60" sqref="C60"/>
    </sheetView>
  </sheetViews>
  <sheetFormatPr baseColWidth="10" defaultColWidth="10.86328125" defaultRowHeight="13.15" x14ac:dyDescent="0.35"/>
  <cols>
    <col min="1" max="1" width="20.3984375" style="68" customWidth="1"/>
    <col min="2" max="2" width="57.3984375" style="6" customWidth="1"/>
    <col min="3" max="3" width="29.59765625" style="6" customWidth="1"/>
    <col min="4" max="4" width="16.1328125" style="6" bestFit="1" customWidth="1"/>
    <col min="5" max="5" width="17.265625" style="6" bestFit="1" customWidth="1"/>
    <col min="6" max="6" width="5.59765625" style="8" customWidth="1"/>
    <col min="7" max="7" width="13.59765625" style="6" bestFit="1" customWidth="1"/>
    <col min="8" max="8" width="16.1328125" style="6" bestFit="1" customWidth="1"/>
    <col min="9" max="9" width="14.59765625" style="6" bestFit="1" customWidth="1"/>
    <col min="10" max="10" width="11" style="97" customWidth="1"/>
    <col min="11" max="11" width="23.86328125" style="6" bestFit="1" customWidth="1"/>
    <col min="12" max="12" width="12.86328125" style="6" customWidth="1"/>
    <col min="13" max="13" width="11.73046875" style="6" bestFit="1" customWidth="1"/>
    <col min="14" max="14" width="11" style="6" bestFit="1" customWidth="1"/>
    <col min="15" max="22" width="10.86328125" style="6"/>
    <col min="23" max="23" width="16.3984375" style="6" bestFit="1" customWidth="1"/>
    <col min="24" max="16384" width="10.86328125" style="6"/>
  </cols>
  <sheetData>
    <row r="1" spans="1:25" s="3" customFormat="1" ht="57" customHeight="1" x14ac:dyDescent="0.35">
      <c r="A1" s="68" t="s">
        <v>35</v>
      </c>
      <c r="B1" s="107" t="s">
        <v>36</v>
      </c>
      <c r="C1" s="48" t="s">
        <v>37</v>
      </c>
      <c r="D1" s="2" t="s">
        <v>38</v>
      </c>
      <c r="E1" s="2" t="s">
        <v>39</v>
      </c>
      <c r="F1" s="189" t="s">
        <v>40</v>
      </c>
      <c r="G1" s="2" t="s">
        <v>41</v>
      </c>
      <c r="H1" s="2" t="s">
        <v>42</v>
      </c>
      <c r="I1" s="2" t="s">
        <v>43</v>
      </c>
      <c r="J1" s="53" t="s">
        <v>44</v>
      </c>
    </row>
    <row r="2" spans="1:25" s="3" customFormat="1" x14ac:dyDescent="0.35">
      <c r="A2" s="68"/>
      <c r="B2" s="90"/>
      <c r="C2" s="2"/>
      <c r="D2" s="2"/>
      <c r="E2" s="2"/>
      <c r="F2" s="189"/>
      <c r="G2" s="2"/>
      <c r="H2" s="2"/>
      <c r="I2" s="2"/>
      <c r="J2" s="53"/>
      <c r="P2" s="190"/>
      <c r="Q2" s="190"/>
      <c r="R2" s="190"/>
    </row>
    <row r="3" spans="1:25" s="3" customFormat="1" x14ac:dyDescent="0.35">
      <c r="A3" s="91">
        <v>4000</v>
      </c>
      <c r="B3" s="1" t="s">
        <v>45</v>
      </c>
      <c r="C3" s="69"/>
      <c r="D3" s="1">
        <f>C5*C7*C8</f>
        <v>178472.69999999998</v>
      </c>
      <c r="E3" s="2"/>
      <c r="F3" s="189"/>
      <c r="G3" s="2"/>
      <c r="H3" s="2"/>
      <c r="I3" s="2"/>
      <c r="J3" s="53"/>
      <c r="K3" s="78"/>
      <c r="P3" s="191"/>
      <c r="Q3" s="191"/>
      <c r="R3" s="191"/>
      <c r="S3" s="191"/>
      <c r="T3" s="191"/>
    </row>
    <row r="4" spans="1:25" s="3" customFormat="1" ht="13.5" customHeight="1" x14ac:dyDescent="0.35">
      <c r="A4" s="91"/>
      <c r="B4" s="1"/>
      <c r="C4" s="69"/>
      <c r="D4" s="1"/>
      <c r="E4" s="2"/>
      <c r="F4" s="189"/>
      <c r="G4" s="2"/>
      <c r="H4" s="2"/>
      <c r="I4" s="2"/>
      <c r="J4" s="53"/>
    </row>
    <row r="5" spans="1:25" s="3" customFormat="1" x14ac:dyDescent="0.35">
      <c r="A5" s="91"/>
      <c r="B5" s="1" t="s">
        <v>46</v>
      </c>
      <c r="C5" s="83">
        <v>3834</v>
      </c>
      <c r="D5" s="1"/>
      <c r="E5" s="2"/>
      <c r="F5" s="189"/>
      <c r="G5" s="2"/>
      <c r="H5" s="2"/>
      <c r="I5" s="2"/>
      <c r="J5" s="53"/>
    </row>
    <row r="6" spans="1:25" s="3" customFormat="1" ht="14.25" x14ac:dyDescent="0.35">
      <c r="A6" s="91"/>
      <c r="B6" s="1" t="s">
        <v>47</v>
      </c>
      <c r="C6" s="84">
        <v>24.5</v>
      </c>
      <c r="D6" s="1"/>
      <c r="E6" s="2"/>
      <c r="F6" s="189"/>
      <c r="G6" s="2"/>
      <c r="H6" s="2"/>
      <c r="I6" s="2"/>
      <c r="J6" s="53"/>
      <c r="O6" s="119"/>
      <c r="P6" s="75"/>
      <c r="Q6" s="112"/>
      <c r="R6" s="6"/>
      <c r="S6" s="6"/>
      <c r="T6" s="6"/>
      <c r="U6" s="6"/>
      <c r="Y6" s="75"/>
    </row>
    <row r="7" spans="1:25" s="3" customFormat="1" ht="14.25" x14ac:dyDescent="0.35">
      <c r="A7" s="91"/>
      <c r="B7" s="9" t="s">
        <v>48</v>
      </c>
      <c r="C7" s="84">
        <f>C6*0.95</f>
        <v>23.274999999999999</v>
      </c>
      <c r="D7" s="1"/>
      <c r="E7" s="2"/>
      <c r="F7" s="189"/>
      <c r="G7" s="2"/>
      <c r="H7" s="2"/>
      <c r="I7" s="2"/>
      <c r="J7" s="53"/>
      <c r="L7" s="119"/>
      <c r="M7" s="119"/>
      <c r="N7" s="119"/>
      <c r="O7" s="119"/>
      <c r="P7" s="75"/>
      <c r="Q7" s="112"/>
      <c r="R7" s="6"/>
      <c r="S7" s="6"/>
      <c r="T7" s="6"/>
      <c r="U7" s="6"/>
      <c r="Y7" s="75"/>
    </row>
    <row r="8" spans="1:25" s="3" customFormat="1" ht="12" customHeight="1" x14ac:dyDescent="0.35">
      <c r="A8" s="91"/>
      <c r="B8" s="92" t="s">
        <v>49</v>
      </c>
      <c r="C8" s="83">
        <v>2</v>
      </c>
      <c r="D8" s="1"/>
      <c r="E8" s="2"/>
      <c r="F8" s="189"/>
      <c r="G8" s="2"/>
      <c r="H8" s="2"/>
      <c r="I8" s="2"/>
      <c r="J8" s="53"/>
      <c r="K8" s="6"/>
      <c r="L8" s="75"/>
      <c r="M8" s="75"/>
      <c r="N8" s="75"/>
      <c r="O8" s="75"/>
      <c r="P8" s="75"/>
      <c r="Q8" s="6"/>
      <c r="R8" s="6"/>
      <c r="S8" s="6"/>
      <c r="T8" s="6"/>
      <c r="U8" s="6"/>
      <c r="Y8" s="75"/>
    </row>
    <row r="9" spans="1:25" s="3" customFormat="1" x14ac:dyDescent="0.35">
      <c r="A9" s="91"/>
      <c r="B9" s="92"/>
      <c r="C9" s="83"/>
      <c r="D9" s="2"/>
      <c r="E9" s="2"/>
      <c r="F9" s="189"/>
      <c r="G9" s="2"/>
      <c r="H9" s="2"/>
      <c r="I9" s="2"/>
      <c r="J9" s="53"/>
      <c r="K9" s="6"/>
      <c r="L9" s="75"/>
      <c r="M9" s="75"/>
      <c r="N9" s="75"/>
      <c r="O9" s="75"/>
      <c r="P9" s="75"/>
      <c r="Q9" s="6"/>
      <c r="R9" s="6"/>
      <c r="S9" s="6"/>
      <c r="T9" s="6"/>
      <c r="U9" s="6"/>
      <c r="Y9" s="75"/>
    </row>
    <row r="10" spans="1:25" x14ac:dyDescent="0.4">
      <c r="A10" s="71" t="s">
        <v>50</v>
      </c>
      <c r="B10" s="71"/>
      <c r="C10" s="85"/>
      <c r="D10" s="72"/>
      <c r="E10" s="72">
        <f>SUM(E11:E49)</f>
        <v>52648.049999999988</v>
      </c>
      <c r="F10" s="189"/>
      <c r="G10" s="1"/>
      <c r="H10" s="2"/>
      <c r="I10" s="1"/>
      <c r="J10" s="53"/>
      <c r="K10" s="75"/>
      <c r="L10" s="75"/>
      <c r="M10" s="75"/>
      <c r="N10" s="75"/>
      <c r="O10" s="75"/>
      <c r="P10" s="75"/>
      <c r="Y10" s="75"/>
    </row>
    <row r="11" spans="1:25" x14ac:dyDescent="0.35">
      <c r="A11" s="91"/>
      <c r="B11" s="93"/>
      <c r="E11" s="101"/>
      <c r="F11" s="189"/>
      <c r="G11" s="1"/>
      <c r="H11" s="2"/>
      <c r="I11" s="1"/>
      <c r="J11" s="53"/>
      <c r="L11" s="75"/>
      <c r="M11" s="75"/>
      <c r="N11" s="75"/>
      <c r="O11" s="75"/>
      <c r="P11" s="75"/>
    </row>
    <row r="12" spans="1:25" x14ac:dyDescent="0.4">
      <c r="A12" s="91"/>
      <c r="B12" s="4" t="s">
        <v>51</v>
      </c>
      <c r="C12" s="4">
        <f>D3*0.3</f>
        <v>53541.80999999999</v>
      </c>
      <c r="D12" s="93"/>
      <c r="E12" s="1"/>
      <c r="F12" s="189"/>
      <c r="G12" s="1"/>
      <c r="H12" s="2"/>
      <c r="I12" s="1"/>
      <c r="J12" s="53"/>
      <c r="L12" s="75"/>
      <c r="M12" s="75"/>
      <c r="N12" s="75"/>
      <c r="O12" s="75"/>
      <c r="P12" s="75"/>
    </row>
    <row r="13" spans="1:25" x14ac:dyDescent="0.4">
      <c r="A13" s="91"/>
      <c r="B13" s="4" t="s">
        <v>52</v>
      </c>
      <c r="C13" s="4"/>
      <c r="D13" s="93"/>
      <c r="E13" s="1"/>
      <c r="F13" s="189"/>
      <c r="G13" s="1"/>
      <c r="H13" s="2"/>
      <c r="I13" s="1"/>
      <c r="J13" s="53"/>
      <c r="L13" s="75"/>
      <c r="M13" s="75"/>
      <c r="N13" s="75"/>
      <c r="O13" s="75"/>
      <c r="P13" s="75"/>
    </row>
    <row r="14" spans="1:25" ht="14.25" x14ac:dyDescent="0.35">
      <c r="A14" s="91"/>
      <c r="B14" s="93"/>
      <c r="C14" s="118"/>
      <c r="E14" s="102"/>
      <c r="F14" s="189"/>
      <c r="G14" s="1"/>
      <c r="H14" s="2"/>
      <c r="I14" s="1"/>
      <c r="J14" s="53"/>
      <c r="L14" s="75"/>
      <c r="M14" s="75"/>
      <c r="N14" s="75"/>
      <c r="O14" s="75"/>
      <c r="P14" s="112"/>
      <c r="Q14" s="112"/>
      <c r="R14" s="112"/>
    </row>
    <row r="15" spans="1:25" ht="14.25" x14ac:dyDescent="0.4">
      <c r="A15" s="91"/>
      <c r="B15" s="4" t="s">
        <v>53</v>
      </c>
      <c r="D15" s="1"/>
      <c r="E15" s="1"/>
      <c r="F15" s="189"/>
      <c r="G15" s="1"/>
      <c r="H15" s="2"/>
      <c r="I15" s="1"/>
      <c r="J15" s="53"/>
      <c r="K15" s="115"/>
      <c r="L15" s="125"/>
      <c r="M15" s="75"/>
      <c r="N15" s="75"/>
      <c r="O15" s="75"/>
      <c r="P15" s="112"/>
      <c r="Q15" s="112"/>
    </row>
    <row r="16" spans="1:25" ht="14.25" x14ac:dyDescent="0.35">
      <c r="A16" s="91"/>
      <c r="B16" s="1" t="s">
        <v>54</v>
      </c>
      <c r="C16" s="86">
        <f>C18/$C$5</f>
        <v>0.33411580594679186</v>
      </c>
      <c r="D16" s="1"/>
      <c r="E16" s="1"/>
      <c r="F16" s="189"/>
      <c r="G16" s="1"/>
      <c r="H16" s="2"/>
      <c r="I16" s="1"/>
      <c r="J16" s="53"/>
      <c r="L16" s="126"/>
      <c r="M16" s="127"/>
      <c r="P16" s="112"/>
      <c r="Q16" s="112"/>
    </row>
    <row r="17" spans="1:20" ht="14.25" x14ac:dyDescent="0.35">
      <c r="A17" s="91"/>
      <c r="B17" s="1" t="s">
        <v>55</v>
      </c>
      <c r="C17" s="84">
        <f>$C$12*C16</f>
        <v>17889.164999999997</v>
      </c>
      <c r="D17" s="1"/>
      <c r="E17" s="1"/>
      <c r="F17" s="189"/>
      <c r="G17" s="1"/>
      <c r="H17" s="2"/>
      <c r="I17" s="1"/>
      <c r="J17" s="53"/>
      <c r="K17" s="114"/>
      <c r="L17" s="126"/>
      <c r="M17" s="127"/>
      <c r="P17" s="112"/>
      <c r="Q17" s="112"/>
    </row>
    <row r="18" spans="1:20" ht="14.25" x14ac:dyDescent="0.35">
      <c r="A18" s="91"/>
      <c r="B18" s="1" t="s">
        <v>56</v>
      </c>
      <c r="C18" s="138">
        <v>1281</v>
      </c>
      <c r="D18" s="1"/>
      <c r="E18" s="1">
        <f>C17</f>
        <v>17889.164999999997</v>
      </c>
      <c r="F18" s="189"/>
      <c r="G18" s="1"/>
      <c r="H18" s="2"/>
      <c r="I18" s="1"/>
      <c r="J18" s="53"/>
      <c r="K18" s="114"/>
      <c r="L18" s="126"/>
      <c r="M18" s="127"/>
      <c r="P18" s="112"/>
      <c r="Q18" s="112"/>
    </row>
    <row r="19" spans="1:20" ht="14.25" x14ac:dyDescent="0.35">
      <c r="A19" s="91"/>
      <c r="B19" s="9"/>
      <c r="C19" s="73"/>
      <c r="D19" s="1"/>
      <c r="E19" s="69"/>
      <c r="F19" s="189"/>
      <c r="G19" s="1"/>
      <c r="H19" s="2"/>
      <c r="I19" s="1"/>
      <c r="J19" s="53"/>
      <c r="K19" s="114"/>
      <c r="L19" s="126"/>
      <c r="M19" s="127"/>
      <c r="P19" s="75"/>
      <c r="Q19" s="121"/>
      <c r="R19" s="75"/>
    </row>
    <row r="20" spans="1:20" ht="14.25" x14ac:dyDescent="0.4">
      <c r="A20" s="91"/>
      <c r="B20" s="4" t="s">
        <v>57</v>
      </c>
      <c r="D20" s="1"/>
      <c r="E20" s="1"/>
      <c r="F20" s="189"/>
      <c r="G20" s="1"/>
      <c r="H20" s="2"/>
      <c r="I20" s="1"/>
      <c r="J20" s="53"/>
      <c r="K20" s="114"/>
      <c r="L20" s="126"/>
      <c r="M20" s="127"/>
      <c r="P20" s="75"/>
      <c r="Q20" s="112"/>
      <c r="R20" s="75"/>
    </row>
    <row r="21" spans="1:20" ht="14.25" x14ac:dyDescent="0.35">
      <c r="A21" s="91"/>
      <c r="B21" s="1" t="s">
        <v>54</v>
      </c>
      <c r="C21" s="86">
        <f>C23/$C$5</f>
        <v>0.16118935837245696</v>
      </c>
      <c r="D21" s="1"/>
      <c r="E21" s="1"/>
      <c r="F21" s="189"/>
      <c r="G21" s="1"/>
      <c r="H21" s="2"/>
      <c r="I21" s="1"/>
      <c r="J21" s="53"/>
      <c r="K21" s="114"/>
      <c r="L21" s="128"/>
      <c r="M21" s="129"/>
      <c r="P21" s="75"/>
      <c r="Q21" s="112"/>
      <c r="R21" s="75"/>
    </row>
    <row r="22" spans="1:20" ht="14.25" x14ac:dyDescent="0.35">
      <c r="A22" s="91"/>
      <c r="B22" s="1" t="s">
        <v>55</v>
      </c>
      <c r="C22" s="84">
        <f>$C$12*C21</f>
        <v>8630.369999999999</v>
      </c>
      <c r="D22" s="1"/>
      <c r="E22" s="1"/>
      <c r="F22" s="189"/>
      <c r="G22" s="1"/>
      <c r="H22" s="2"/>
      <c r="I22" s="1"/>
      <c r="J22" s="53"/>
      <c r="K22" s="114"/>
      <c r="L22" s="130"/>
      <c r="M22" s="131"/>
      <c r="P22" s="75"/>
      <c r="Q22" s="112"/>
      <c r="R22" s="112"/>
      <c r="S22" s="112"/>
      <c r="T22" s="112"/>
    </row>
    <row r="23" spans="1:20" ht="14.25" x14ac:dyDescent="0.35">
      <c r="A23" s="91"/>
      <c r="B23" s="1" t="s">
        <v>56</v>
      </c>
      <c r="C23" s="138">
        <v>618</v>
      </c>
      <c r="D23" s="1"/>
      <c r="E23" s="1">
        <f>C22</f>
        <v>8630.369999999999</v>
      </c>
      <c r="F23" s="189"/>
      <c r="G23" s="1"/>
      <c r="H23" s="2"/>
      <c r="I23" s="1"/>
      <c r="J23" s="53"/>
      <c r="K23" s="114"/>
      <c r="L23" s="126"/>
      <c r="M23" s="127"/>
      <c r="P23" s="75"/>
      <c r="Q23" s="112"/>
      <c r="R23" s="112"/>
      <c r="S23" s="112"/>
      <c r="T23" s="112"/>
    </row>
    <row r="24" spans="1:20" x14ac:dyDescent="0.35">
      <c r="A24" s="91"/>
      <c r="B24" s="9"/>
      <c r="C24" s="70"/>
      <c r="D24" s="1"/>
      <c r="E24" s="1"/>
      <c r="F24" s="189"/>
      <c r="G24" s="1"/>
      <c r="H24" s="2"/>
      <c r="I24" s="1"/>
      <c r="J24" s="53"/>
      <c r="K24" s="114"/>
    </row>
    <row r="25" spans="1:20" x14ac:dyDescent="0.4">
      <c r="A25" s="91"/>
      <c r="B25" s="4" t="s">
        <v>58</v>
      </c>
      <c r="D25" s="1"/>
      <c r="E25" s="1"/>
      <c r="F25" s="189"/>
      <c r="G25" s="1"/>
      <c r="H25" s="2"/>
      <c r="I25" s="1"/>
      <c r="J25" s="53"/>
      <c r="K25" s="113"/>
    </row>
    <row r="26" spans="1:20" x14ac:dyDescent="0.35">
      <c r="A26" s="91"/>
      <c r="B26" s="1" t="s">
        <v>54</v>
      </c>
      <c r="C26" s="86">
        <f>C28/$C$5</f>
        <v>0.20396452790818989</v>
      </c>
      <c r="D26" s="1"/>
      <c r="E26" s="1"/>
      <c r="F26" s="189"/>
      <c r="G26" s="1"/>
      <c r="H26" s="2"/>
      <c r="I26" s="1"/>
      <c r="J26" s="53"/>
    </row>
    <row r="27" spans="1:20" x14ac:dyDescent="0.35">
      <c r="A27" s="91"/>
      <c r="B27" s="1" t="s">
        <v>55</v>
      </c>
      <c r="C27" s="84">
        <f>$C$12*C26</f>
        <v>10920.63</v>
      </c>
      <c r="D27" s="1"/>
      <c r="E27" s="1"/>
      <c r="F27" s="189"/>
      <c r="G27" s="1"/>
      <c r="H27" s="2"/>
      <c r="I27" s="1"/>
      <c r="J27" s="53"/>
    </row>
    <row r="28" spans="1:20" x14ac:dyDescent="0.35">
      <c r="A28" s="91"/>
      <c r="B28" s="1" t="s">
        <v>56</v>
      </c>
      <c r="C28" s="138">
        <v>782</v>
      </c>
      <c r="D28" s="1"/>
      <c r="E28" s="1">
        <f>C27</f>
        <v>10920.63</v>
      </c>
      <c r="F28" s="189"/>
      <c r="G28" s="1"/>
      <c r="H28" s="2"/>
      <c r="I28" s="1"/>
      <c r="J28" s="53"/>
    </row>
    <row r="29" spans="1:20" x14ac:dyDescent="0.35">
      <c r="A29" s="91"/>
      <c r="B29" s="9"/>
      <c r="C29" s="70"/>
      <c r="D29" s="1"/>
      <c r="E29" s="1"/>
      <c r="F29" s="189"/>
      <c r="G29" s="1"/>
      <c r="H29" s="2"/>
      <c r="I29" s="1"/>
      <c r="J29" s="53"/>
    </row>
    <row r="30" spans="1:20" x14ac:dyDescent="0.4">
      <c r="A30" s="91"/>
      <c r="B30" s="4" t="s">
        <v>59</v>
      </c>
      <c r="C30" s="70"/>
      <c r="D30" s="1"/>
      <c r="E30" s="1"/>
      <c r="F30" s="189"/>
      <c r="G30" s="1"/>
      <c r="H30" s="2"/>
      <c r="I30" s="1"/>
      <c r="J30" s="53"/>
    </row>
    <row r="31" spans="1:20" x14ac:dyDescent="0.35">
      <c r="A31" s="91"/>
      <c r="B31" s="1" t="s">
        <v>54</v>
      </c>
      <c r="C31" s="86">
        <f>C33/$C$5</f>
        <v>4.6165884194053208E-2</v>
      </c>
      <c r="D31" s="1"/>
      <c r="E31" s="1"/>
      <c r="F31" s="189"/>
      <c r="G31" s="1"/>
      <c r="H31" s="2"/>
      <c r="I31" s="1"/>
      <c r="J31" s="53"/>
      <c r="L31" s="120"/>
      <c r="M31" s="120"/>
    </row>
    <row r="32" spans="1:20" x14ac:dyDescent="0.35">
      <c r="A32" s="91"/>
      <c r="B32" s="1" t="s">
        <v>55</v>
      </c>
      <c r="C32" s="84">
        <f>$C$12*C31</f>
        <v>2471.8049999999994</v>
      </c>
      <c r="D32" s="1"/>
      <c r="E32" s="1"/>
      <c r="F32" s="189"/>
      <c r="G32" s="1"/>
      <c r="H32" s="2"/>
      <c r="I32" s="1"/>
      <c r="J32" s="53"/>
      <c r="L32" s="120"/>
      <c r="M32" s="120"/>
      <c r="N32" s="120"/>
    </row>
    <row r="33" spans="1:14" x14ac:dyDescent="0.35">
      <c r="A33" s="91"/>
      <c r="B33" s="1" t="s">
        <v>56</v>
      </c>
      <c r="C33" s="138">
        <v>177</v>
      </c>
      <c r="D33" s="1"/>
      <c r="E33" s="1">
        <f>C32</f>
        <v>2471.8049999999994</v>
      </c>
      <c r="F33" s="189"/>
      <c r="G33" s="1"/>
      <c r="H33" s="2"/>
      <c r="I33" s="1"/>
      <c r="J33" s="53"/>
      <c r="N33" s="120"/>
    </row>
    <row r="34" spans="1:14" x14ac:dyDescent="0.35">
      <c r="A34" s="91"/>
      <c r="B34" s="9"/>
      <c r="C34" s="70"/>
      <c r="D34" s="1"/>
      <c r="E34" s="1"/>
      <c r="F34" s="189"/>
      <c r="G34" s="1"/>
      <c r="H34" s="2"/>
      <c r="I34" s="1"/>
      <c r="J34" s="53"/>
    </row>
    <row r="35" spans="1:14" x14ac:dyDescent="0.4">
      <c r="A35" s="91"/>
      <c r="B35" s="4" t="s">
        <v>60</v>
      </c>
      <c r="C35" s="70"/>
      <c r="D35" s="1"/>
      <c r="E35" s="1"/>
      <c r="F35" s="189"/>
      <c r="G35" s="1"/>
      <c r="H35" s="2"/>
      <c r="I35" s="1"/>
      <c r="J35" s="53"/>
    </row>
    <row r="36" spans="1:14" x14ac:dyDescent="0.35">
      <c r="A36" s="91"/>
      <c r="B36" s="1" t="s">
        <v>54</v>
      </c>
      <c r="C36" s="86">
        <f>C38/$C$5</f>
        <v>3.2342201356285863E-2</v>
      </c>
      <c r="D36" s="1"/>
      <c r="E36" s="1"/>
      <c r="F36" s="189"/>
      <c r="G36" s="1"/>
      <c r="H36" s="2"/>
      <c r="I36" s="1"/>
      <c r="J36" s="53"/>
    </row>
    <row r="37" spans="1:14" x14ac:dyDescent="0.35">
      <c r="A37" s="91"/>
      <c r="B37" s="1" t="s">
        <v>55</v>
      </c>
      <c r="C37" s="84">
        <f>$C$12*C36</f>
        <v>1731.6599999999996</v>
      </c>
      <c r="D37" s="1"/>
      <c r="E37" s="1"/>
      <c r="F37" s="189"/>
      <c r="G37" s="1"/>
      <c r="H37" s="2"/>
      <c r="I37" s="1"/>
      <c r="J37" s="53"/>
    </row>
    <row r="38" spans="1:14" x14ac:dyDescent="0.35">
      <c r="A38" s="91"/>
      <c r="B38" s="1" t="s">
        <v>56</v>
      </c>
      <c r="C38" s="138">
        <v>124</v>
      </c>
      <c r="D38" s="1"/>
      <c r="E38" s="1">
        <f>C37</f>
        <v>1731.6599999999996</v>
      </c>
      <c r="F38" s="189"/>
      <c r="G38" s="1"/>
      <c r="H38" s="2"/>
      <c r="I38" s="1"/>
      <c r="J38" s="53"/>
    </row>
    <row r="39" spans="1:14" x14ac:dyDescent="0.35">
      <c r="A39" s="91"/>
      <c r="B39" s="9"/>
      <c r="C39" s="70"/>
      <c r="D39" s="1"/>
      <c r="E39" s="1"/>
      <c r="F39" s="189"/>
      <c r="G39" s="1"/>
      <c r="H39" s="2"/>
      <c r="I39" s="1"/>
      <c r="J39" s="53"/>
    </row>
    <row r="40" spans="1:14" x14ac:dyDescent="0.4">
      <c r="A40" s="91"/>
      <c r="B40" s="4" t="s">
        <v>61</v>
      </c>
      <c r="C40" s="70"/>
      <c r="D40" s="1"/>
      <c r="E40" s="1"/>
      <c r="F40" s="189"/>
      <c r="G40" s="1"/>
      <c r="H40" s="2"/>
      <c r="I40" s="1"/>
      <c r="J40" s="53"/>
    </row>
    <row r="41" spans="1:14" x14ac:dyDescent="0.35">
      <c r="A41" s="91"/>
      <c r="B41" s="1" t="s">
        <v>54</v>
      </c>
      <c r="C41" s="86">
        <f>C43/$C$5</f>
        <v>0.15492957746478872</v>
      </c>
      <c r="D41" s="1"/>
      <c r="E41" s="1"/>
      <c r="F41" s="189"/>
      <c r="G41" s="1"/>
      <c r="H41" s="2"/>
      <c r="I41" s="1"/>
      <c r="J41" s="53"/>
    </row>
    <row r="42" spans="1:14" x14ac:dyDescent="0.35">
      <c r="A42" s="91"/>
      <c r="B42" s="1" t="s">
        <v>55</v>
      </c>
      <c r="C42" s="84">
        <f>$C$12*C41</f>
        <v>8295.2099999999973</v>
      </c>
      <c r="D42" s="1"/>
      <c r="E42" s="1"/>
      <c r="F42" s="189"/>
      <c r="G42" s="1"/>
      <c r="H42" s="2"/>
      <c r="I42" s="1"/>
      <c r="J42" s="53"/>
    </row>
    <row r="43" spans="1:14" x14ac:dyDescent="0.35">
      <c r="A43" s="91"/>
      <c r="B43" s="1" t="s">
        <v>56</v>
      </c>
      <c r="C43" s="138">
        <v>594</v>
      </c>
      <c r="D43" s="1"/>
      <c r="E43" s="1">
        <f>C42</f>
        <v>8295.2099999999973</v>
      </c>
      <c r="F43" s="189"/>
      <c r="G43" s="1"/>
      <c r="H43" s="2"/>
      <c r="I43" s="1"/>
      <c r="J43" s="53"/>
    </row>
    <row r="44" spans="1:14" x14ac:dyDescent="0.35">
      <c r="A44" s="91"/>
      <c r="B44" s="9"/>
      <c r="C44" s="70"/>
      <c r="D44" s="1"/>
      <c r="E44" s="1"/>
      <c r="F44" s="189"/>
      <c r="G44" s="1"/>
      <c r="H44" s="116"/>
      <c r="I44" s="1"/>
      <c r="J44" s="117"/>
    </row>
    <row r="45" spans="1:14" x14ac:dyDescent="0.4">
      <c r="A45" s="91"/>
      <c r="B45" s="4" t="s">
        <v>62</v>
      </c>
      <c r="C45" s="70"/>
      <c r="D45" s="1"/>
      <c r="E45" s="1"/>
      <c r="F45" s="189"/>
      <c r="H45" s="116"/>
      <c r="I45" s="117"/>
      <c r="J45" s="117"/>
    </row>
    <row r="46" spans="1:14" x14ac:dyDescent="0.35">
      <c r="A46" s="91"/>
      <c r="B46" s="1" t="s">
        <v>54</v>
      </c>
      <c r="C46" s="86">
        <f>C48/$C$5</f>
        <v>5.0599895670318203E-2</v>
      </c>
      <c r="D46" s="1"/>
      <c r="E46" s="1"/>
      <c r="F46" s="189"/>
      <c r="G46" s="1"/>
      <c r="H46" s="2"/>
      <c r="I46" s="1"/>
      <c r="J46" s="117"/>
    </row>
    <row r="47" spans="1:14" x14ac:dyDescent="0.35">
      <c r="A47" s="91"/>
      <c r="B47" s="1" t="s">
        <v>55</v>
      </c>
      <c r="C47" s="84">
        <f>$C$12*C46</f>
        <v>2709.2099999999996</v>
      </c>
      <c r="D47" s="1"/>
      <c r="E47" s="1"/>
      <c r="F47" s="189"/>
      <c r="G47" s="1"/>
      <c r="H47" s="2"/>
      <c r="I47" s="1"/>
      <c r="J47" s="53"/>
      <c r="K47" s="79"/>
    </row>
    <row r="48" spans="1:14" x14ac:dyDescent="0.35">
      <c r="A48" s="91"/>
      <c r="B48" s="1" t="s">
        <v>56</v>
      </c>
      <c r="C48" s="138">
        <v>194</v>
      </c>
      <c r="D48" s="1"/>
      <c r="E48" s="1">
        <f>C47</f>
        <v>2709.2099999999996</v>
      </c>
      <c r="F48" s="189"/>
      <c r="G48" s="1"/>
      <c r="H48" s="2"/>
      <c r="I48" s="1"/>
      <c r="J48" s="53"/>
      <c r="K48" s="79"/>
    </row>
    <row r="49" spans="1:27" x14ac:dyDescent="0.35">
      <c r="A49" s="91"/>
      <c r="B49" s="9"/>
      <c r="C49" s="70"/>
      <c r="D49" s="1"/>
      <c r="E49" s="1"/>
      <c r="F49" s="189"/>
      <c r="G49" s="1"/>
      <c r="H49" s="2"/>
      <c r="I49" s="1"/>
      <c r="J49" s="53"/>
    </row>
    <row r="50" spans="1:27" x14ac:dyDescent="0.35">
      <c r="A50" s="156" t="s">
        <v>63</v>
      </c>
      <c r="B50" s="187" t="s">
        <v>64</v>
      </c>
      <c r="C50" s="156"/>
      <c r="D50" s="156"/>
      <c r="E50" s="156">
        <f>SUM(E55:E64)</f>
        <v>36050</v>
      </c>
      <c r="F50" s="189"/>
      <c r="G50" s="1"/>
      <c r="H50" s="2"/>
      <c r="I50" s="1"/>
      <c r="J50" s="53"/>
    </row>
    <row r="51" spans="1:27" x14ac:dyDescent="0.35">
      <c r="A51" s="91"/>
      <c r="B51" s="27"/>
      <c r="C51" s="87"/>
      <c r="D51" s="27"/>
      <c r="E51" s="27"/>
      <c r="F51" s="67"/>
      <c r="G51" s="1"/>
      <c r="H51" s="2"/>
      <c r="I51" s="1"/>
      <c r="J51" s="53"/>
    </row>
    <row r="52" spans="1:27" x14ac:dyDescent="0.35">
      <c r="A52" s="91"/>
      <c r="B52" s="1" t="s">
        <v>51</v>
      </c>
      <c r="C52" s="69">
        <f>D3-C12</f>
        <v>124930.88999999998</v>
      </c>
      <c r="D52" s="183"/>
      <c r="E52" s="1"/>
      <c r="F52" s="5"/>
      <c r="G52" s="1"/>
      <c r="H52" s="2"/>
      <c r="I52" s="1"/>
      <c r="J52" s="53"/>
    </row>
    <row r="53" spans="1:27" x14ac:dyDescent="0.35">
      <c r="A53" s="91"/>
      <c r="B53" s="1"/>
      <c r="C53" s="69"/>
      <c r="D53" s="183"/>
      <c r="E53" s="1"/>
      <c r="F53" s="5"/>
      <c r="G53" s="1"/>
      <c r="H53" s="2"/>
      <c r="I53" s="1"/>
      <c r="J53" s="53"/>
    </row>
    <row r="54" spans="1:27" x14ac:dyDescent="0.4">
      <c r="A54" s="91"/>
      <c r="B54" s="1"/>
      <c r="C54" s="74">
        <f>SUM(E55:E64)</f>
        <v>36050</v>
      </c>
      <c r="D54" s="183"/>
      <c r="E54" s="1"/>
      <c r="F54" s="5"/>
      <c r="G54" s="1"/>
      <c r="H54" s="2"/>
      <c r="I54" s="1"/>
      <c r="J54" s="53"/>
    </row>
    <row r="55" spans="1:27" x14ac:dyDescent="0.4">
      <c r="A55" s="91">
        <v>6900</v>
      </c>
      <c r="B55" s="9" t="s">
        <v>65</v>
      </c>
      <c r="C55" s="74"/>
      <c r="D55" s="1"/>
      <c r="E55" s="1">
        <v>6700</v>
      </c>
      <c r="F55" s="5"/>
      <c r="G55" s="1"/>
      <c r="H55" s="2"/>
      <c r="I55" s="1"/>
      <c r="J55" s="53"/>
    </row>
    <row r="56" spans="1:27" x14ac:dyDescent="0.4">
      <c r="A56" s="91">
        <v>6901</v>
      </c>
      <c r="B56" s="9" t="s">
        <v>66</v>
      </c>
      <c r="C56" s="74"/>
      <c r="D56" s="1"/>
      <c r="E56" s="1">
        <v>6000</v>
      </c>
      <c r="F56" s="5"/>
      <c r="G56" s="1"/>
      <c r="H56" s="2"/>
      <c r="I56" s="1"/>
      <c r="J56" s="53"/>
    </row>
    <row r="57" spans="1:27" x14ac:dyDescent="0.4">
      <c r="A57" s="91">
        <v>6902</v>
      </c>
      <c r="B57" s="9" t="s">
        <v>67</v>
      </c>
      <c r="C57" s="74"/>
      <c r="D57" s="1"/>
      <c r="E57" s="1">
        <v>1500</v>
      </c>
      <c r="F57" s="5"/>
      <c r="G57" s="1"/>
      <c r="H57" s="2"/>
      <c r="I57" s="1"/>
      <c r="J57" s="53"/>
      <c r="K57" s="79"/>
    </row>
    <row r="58" spans="1:27" x14ac:dyDescent="0.4">
      <c r="A58" s="91">
        <v>6903</v>
      </c>
      <c r="B58" s="9" t="s">
        <v>68</v>
      </c>
      <c r="C58" s="74"/>
      <c r="D58" s="1"/>
      <c r="E58" s="1">
        <v>1500</v>
      </c>
      <c r="F58" s="5"/>
      <c r="G58" s="1"/>
      <c r="H58" s="2"/>
      <c r="I58" s="1"/>
      <c r="J58" s="53"/>
      <c r="K58" s="79"/>
    </row>
    <row r="59" spans="1:27" x14ac:dyDescent="0.4">
      <c r="A59" s="91">
        <v>6904</v>
      </c>
      <c r="B59" s="9" t="s">
        <v>69</v>
      </c>
      <c r="C59" s="74"/>
      <c r="D59" s="1"/>
      <c r="E59" s="1">
        <v>2000</v>
      </c>
      <c r="F59" s="5"/>
      <c r="G59" s="1"/>
      <c r="H59" s="2"/>
      <c r="I59" s="1"/>
      <c r="J59" s="53"/>
    </row>
    <row r="60" spans="1:27" x14ac:dyDescent="0.4">
      <c r="A60" s="91">
        <v>6905</v>
      </c>
      <c r="B60" s="9" t="s">
        <v>70</v>
      </c>
      <c r="C60" s="74"/>
      <c r="D60" s="1"/>
      <c r="E60" s="1">
        <v>5750</v>
      </c>
      <c r="F60" s="5"/>
      <c r="G60" s="1"/>
      <c r="H60" s="2"/>
      <c r="I60" s="1"/>
      <c r="J60" s="53"/>
    </row>
    <row r="61" spans="1:27" x14ac:dyDescent="0.4">
      <c r="A61" s="91">
        <v>6906</v>
      </c>
      <c r="B61" s="9" t="s">
        <v>71</v>
      </c>
      <c r="C61" s="74"/>
      <c r="D61" s="1"/>
      <c r="E61" s="1">
        <v>3000</v>
      </c>
      <c r="F61" s="5"/>
      <c r="G61" s="1"/>
      <c r="H61" s="2"/>
      <c r="I61" s="1"/>
      <c r="J61" s="53"/>
    </row>
    <row r="62" spans="1:27" x14ac:dyDescent="0.4">
      <c r="A62" s="91">
        <v>6907</v>
      </c>
      <c r="B62" s="9" t="s">
        <v>72</v>
      </c>
      <c r="C62" s="74"/>
      <c r="D62" s="1"/>
      <c r="E62" s="1">
        <v>4000</v>
      </c>
      <c r="F62" s="5"/>
      <c r="G62" s="1"/>
      <c r="H62" s="2"/>
      <c r="I62" s="1"/>
      <c r="J62" s="53"/>
      <c r="U62" s="120"/>
      <c r="V62" s="120"/>
      <c r="W62" s="120"/>
      <c r="X62" s="120"/>
      <c r="Y62" s="120"/>
      <c r="Z62" s="120"/>
      <c r="AA62" s="120"/>
    </row>
    <row r="63" spans="1:27" x14ac:dyDescent="0.4">
      <c r="A63" s="109">
        <v>6908</v>
      </c>
      <c r="B63" s="111" t="s">
        <v>73</v>
      </c>
      <c r="C63" s="181"/>
      <c r="D63" s="22"/>
      <c r="E63" s="1">
        <v>3600</v>
      </c>
      <c r="F63" s="55"/>
      <c r="G63" s="182"/>
      <c r="H63" s="180"/>
      <c r="I63" s="22"/>
      <c r="J63" s="10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/>
      <c r="V63"/>
      <c r="W63"/>
      <c r="X63"/>
      <c r="Y63"/>
      <c r="Z63"/>
      <c r="AA63"/>
    </row>
    <row r="64" spans="1:27" x14ac:dyDescent="0.4">
      <c r="A64" s="109">
        <v>6909</v>
      </c>
      <c r="B64" s="111" t="s">
        <v>277</v>
      </c>
      <c r="C64" s="181"/>
      <c r="D64" s="22"/>
      <c r="E64" s="1">
        <v>2000</v>
      </c>
      <c r="F64" s="55"/>
      <c r="G64" s="182"/>
      <c r="H64" s="180"/>
      <c r="I64" s="22"/>
      <c r="J64" s="10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/>
      <c r="V64"/>
      <c r="W64"/>
      <c r="X64"/>
      <c r="Y64"/>
      <c r="Z64"/>
      <c r="AA64"/>
    </row>
    <row r="65" spans="1:27" x14ac:dyDescent="0.4">
      <c r="A65" s="109"/>
      <c r="B65" s="111"/>
      <c r="C65" s="181"/>
      <c r="D65" s="22"/>
      <c r="E65" s="1"/>
      <c r="F65" s="55"/>
      <c r="G65" s="182"/>
      <c r="H65" s="180"/>
      <c r="I65" s="22"/>
      <c r="J65" s="10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/>
      <c r="V65"/>
      <c r="W65"/>
      <c r="X65"/>
      <c r="Y65"/>
      <c r="Z65"/>
      <c r="AA65"/>
    </row>
    <row r="66" spans="1:27" s="75" customFormat="1" x14ac:dyDescent="0.35">
      <c r="A66" s="155" t="s">
        <v>74</v>
      </c>
      <c r="B66" s="188" t="s">
        <v>75</v>
      </c>
      <c r="C66" s="155"/>
      <c r="D66" s="155"/>
      <c r="E66" s="155">
        <f>SUM(E67:E133)</f>
        <v>203748.05</v>
      </c>
      <c r="F66" s="5"/>
      <c r="G66" s="1"/>
      <c r="H66" s="2"/>
      <c r="I66" s="1"/>
      <c r="J66" s="53"/>
      <c r="L66" s="6"/>
      <c r="M66" s="6"/>
      <c r="U66" s="120"/>
      <c r="V66" s="122"/>
      <c r="W66" s="122"/>
      <c r="X66" s="120"/>
      <c r="Y66" s="120"/>
      <c r="Z66" s="120"/>
      <c r="AA66" s="120"/>
    </row>
    <row r="67" spans="1:27" s="75" customFormat="1" x14ac:dyDescent="0.4">
      <c r="A67" s="94"/>
      <c r="B67" s="9"/>
      <c r="C67" s="74"/>
      <c r="D67" s="1"/>
      <c r="E67" s="1"/>
      <c r="F67" s="5"/>
      <c r="G67" s="1"/>
      <c r="H67" s="2"/>
      <c r="I67" s="1"/>
      <c r="J67" s="53"/>
      <c r="L67" s="6"/>
      <c r="M67" s="6"/>
      <c r="U67" s="120"/>
      <c r="V67" s="122"/>
      <c r="W67" s="122"/>
      <c r="X67" s="120"/>
      <c r="Y67" s="120"/>
      <c r="Z67" s="120"/>
      <c r="AA67" s="120"/>
    </row>
    <row r="68" spans="1:27" s="75" customFormat="1" x14ac:dyDescent="0.4">
      <c r="A68" s="94"/>
      <c r="B68" s="4" t="s">
        <v>76</v>
      </c>
      <c r="C68" s="74">
        <f>SUM(E69:E71)</f>
        <v>20950</v>
      </c>
      <c r="D68" s="1"/>
      <c r="E68" s="1"/>
      <c r="F68" s="5"/>
      <c r="G68" s="1"/>
      <c r="H68" s="2"/>
      <c r="I68" s="1"/>
      <c r="J68" s="53"/>
      <c r="L68" s="6"/>
      <c r="M68" s="6"/>
      <c r="U68" s="120"/>
      <c r="V68" s="122"/>
      <c r="W68" s="122"/>
      <c r="X68" s="120"/>
      <c r="Y68" s="120"/>
      <c r="Z68" s="120"/>
      <c r="AA68" s="120"/>
    </row>
    <row r="69" spans="1:27" s="75" customFormat="1" x14ac:dyDescent="0.35">
      <c r="A69" s="91">
        <v>7100</v>
      </c>
      <c r="B69" s="9" t="s">
        <v>77</v>
      </c>
      <c r="D69" s="1"/>
      <c r="E69" s="1">
        <v>500</v>
      </c>
      <c r="F69" s="5"/>
      <c r="G69" s="1"/>
      <c r="H69" s="2"/>
      <c r="I69" s="1"/>
      <c r="J69" s="53"/>
      <c r="L69" s="6"/>
      <c r="M69" s="6"/>
      <c r="U69" s="120"/>
      <c r="V69" s="122"/>
      <c r="W69" s="122"/>
      <c r="X69" s="120"/>
      <c r="Y69" s="120"/>
      <c r="Z69" s="120"/>
      <c r="AA69" s="120"/>
    </row>
    <row r="70" spans="1:27" s="75" customFormat="1" x14ac:dyDescent="0.35">
      <c r="A70" s="91">
        <v>7230</v>
      </c>
      <c r="B70" s="9" t="s">
        <v>78</v>
      </c>
      <c r="C70" s="70"/>
      <c r="D70" s="9"/>
      <c r="E70" s="1">
        <v>20000</v>
      </c>
      <c r="F70" s="5"/>
      <c r="G70" s="1"/>
      <c r="H70" s="2"/>
      <c r="I70" s="1"/>
      <c r="J70" s="53"/>
      <c r="L70" s="6"/>
      <c r="M70" s="6"/>
      <c r="U70" s="120"/>
      <c r="V70" s="122"/>
      <c r="W70" s="122"/>
      <c r="X70" s="120"/>
      <c r="Y70" s="120"/>
      <c r="Z70" s="120"/>
      <c r="AA70" s="120"/>
    </row>
    <row r="71" spans="1:27" s="75" customFormat="1" x14ac:dyDescent="0.4">
      <c r="A71" s="91">
        <v>7410</v>
      </c>
      <c r="B71" s="9" t="s">
        <v>79</v>
      </c>
      <c r="C71" s="74"/>
      <c r="D71" s="1"/>
      <c r="E71" s="1">
        <v>450</v>
      </c>
      <c r="F71" s="5"/>
      <c r="G71" s="1"/>
      <c r="H71" s="2"/>
      <c r="I71" s="1"/>
      <c r="J71" s="53"/>
      <c r="L71" s="6"/>
      <c r="M71" s="6"/>
      <c r="U71" s="120"/>
      <c r="V71" s="122"/>
      <c r="W71" s="122"/>
      <c r="X71" s="120"/>
      <c r="Y71" s="120"/>
      <c r="Z71" s="120"/>
      <c r="AA71" s="120"/>
    </row>
    <row r="72" spans="1:27" s="75" customFormat="1" x14ac:dyDescent="0.4">
      <c r="A72" s="94"/>
      <c r="B72" s="9"/>
      <c r="C72" s="74"/>
      <c r="D72" s="1"/>
      <c r="E72" s="1"/>
      <c r="F72" s="5"/>
      <c r="G72" s="1"/>
      <c r="H72" s="2"/>
      <c r="I72" s="1"/>
      <c r="J72" s="53"/>
      <c r="L72" s="6"/>
      <c r="M72" s="6"/>
      <c r="U72" s="120"/>
      <c r="V72" s="122"/>
      <c r="W72" s="122"/>
      <c r="X72" s="120"/>
      <c r="Y72" s="120"/>
      <c r="Z72" s="120"/>
      <c r="AA72" s="120"/>
    </row>
    <row r="73" spans="1:27" s="75" customFormat="1" x14ac:dyDescent="0.4">
      <c r="A73" s="94"/>
      <c r="B73" s="4" t="s">
        <v>80</v>
      </c>
      <c r="C73" s="74">
        <f>SUM(E74:E89)</f>
        <v>55398.049999999988</v>
      </c>
      <c r="D73" s="1"/>
      <c r="F73" s="5"/>
      <c r="G73" s="1"/>
      <c r="H73" s="2"/>
      <c r="I73" s="1"/>
      <c r="J73" s="53"/>
      <c r="L73" s="6"/>
      <c r="M73" s="6"/>
      <c r="U73" s="120"/>
      <c r="V73" s="122"/>
      <c r="W73" s="122"/>
      <c r="X73" s="120"/>
      <c r="Y73" s="120"/>
      <c r="Z73" s="120"/>
      <c r="AA73" s="120"/>
    </row>
    <row r="74" spans="1:27" s="75" customFormat="1" x14ac:dyDescent="0.4">
      <c r="A74" s="91">
        <v>5010</v>
      </c>
      <c r="B74" s="9" t="s">
        <v>81</v>
      </c>
      <c r="C74" s="74"/>
      <c r="D74" s="1"/>
      <c r="E74" s="69">
        <f>E18</f>
        <v>17889.164999999997</v>
      </c>
      <c r="F74" s="5"/>
      <c r="G74" s="1"/>
      <c r="H74" s="2"/>
      <c r="I74" s="1"/>
      <c r="J74" s="53"/>
      <c r="L74" s="6"/>
      <c r="M74" s="6"/>
      <c r="U74" s="120"/>
      <c r="V74" s="122"/>
      <c r="W74" s="122"/>
      <c r="X74" s="120"/>
      <c r="Y74" s="120"/>
      <c r="Z74" s="120"/>
      <c r="AA74" s="120"/>
    </row>
    <row r="75" spans="1:27" s="75" customFormat="1" x14ac:dyDescent="0.4">
      <c r="A75" s="91">
        <v>5020</v>
      </c>
      <c r="B75" s="9" t="s">
        <v>82</v>
      </c>
      <c r="C75" s="74"/>
      <c r="D75" s="1"/>
      <c r="E75" s="75">
        <f>E23</f>
        <v>8630.369999999999</v>
      </c>
      <c r="F75" s="5"/>
      <c r="G75" s="1"/>
      <c r="H75" s="2"/>
      <c r="I75" s="1"/>
      <c r="J75" s="53"/>
      <c r="L75" s="6"/>
      <c r="M75" s="6"/>
      <c r="U75" s="120"/>
      <c r="V75" s="122"/>
      <c r="W75" s="122"/>
      <c r="X75" s="120"/>
      <c r="Y75" s="120"/>
      <c r="Z75" s="120"/>
      <c r="AA75" s="120"/>
    </row>
    <row r="76" spans="1:27" s="75" customFormat="1" x14ac:dyDescent="0.4">
      <c r="A76" s="91">
        <v>5030</v>
      </c>
      <c r="B76" s="9" t="s">
        <v>83</v>
      </c>
      <c r="C76" s="74"/>
      <c r="D76" s="1"/>
      <c r="E76" s="69">
        <f>E28</f>
        <v>10920.63</v>
      </c>
      <c r="F76" s="5"/>
      <c r="G76" s="1"/>
      <c r="H76" s="2"/>
      <c r="I76" s="1"/>
      <c r="J76" s="53"/>
      <c r="L76" s="6"/>
      <c r="M76" s="6"/>
      <c r="U76" s="120"/>
      <c r="V76" s="122"/>
      <c r="W76" s="122"/>
      <c r="X76" s="120"/>
      <c r="Y76" s="120"/>
      <c r="Z76" s="120"/>
      <c r="AA76" s="120"/>
    </row>
    <row r="77" spans="1:27" s="75" customFormat="1" x14ac:dyDescent="0.4">
      <c r="A77" s="91">
        <v>5040</v>
      </c>
      <c r="B77" s="9" t="s">
        <v>84</v>
      </c>
      <c r="C77" s="74"/>
      <c r="D77" s="1"/>
      <c r="E77" s="75">
        <f>E33</f>
        <v>2471.8049999999994</v>
      </c>
      <c r="F77" s="5"/>
      <c r="G77" s="1"/>
      <c r="H77" s="2"/>
      <c r="I77" s="1"/>
      <c r="J77" s="53"/>
      <c r="L77" s="6"/>
      <c r="M77" s="6"/>
      <c r="U77" s="120"/>
      <c r="V77" s="122"/>
      <c r="W77" s="122"/>
      <c r="X77" s="120"/>
      <c r="Y77" s="120"/>
      <c r="Z77" s="120"/>
      <c r="AA77" s="120"/>
    </row>
    <row r="78" spans="1:27" s="75" customFormat="1" x14ac:dyDescent="0.4">
      <c r="A78" s="91">
        <v>5050</v>
      </c>
      <c r="B78" s="9" t="s">
        <v>85</v>
      </c>
      <c r="C78" s="74"/>
      <c r="D78" s="1"/>
      <c r="E78" s="69">
        <f>E38</f>
        <v>1731.6599999999996</v>
      </c>
      <c r="F78" s="5"/>
      <c r="G78" s="1"/>
      <c r="H78" s="2"/>
      <c r="I78" s="1"/>
      <c r="J78" s="53"/>
      <c r="L78" s="6"/>
      <c r="M78" s="6"/>
      <c r="U78" s="120"/>
      <c r="V78" s="122"/>
      <c r="W78" s="122"/>
      <c r="X78" s="120"/>
      <c r="Y78" s="120"/>
      <c r="Z78" s="120"/>
      <c r="AA78" s="120"/>
    </row>
    <row r="79" spans="1:27" s="75" customFormat="1" x14ac:dyDescent="0.4">
      <c r="A79" s="91">
        <v>5060</v>
      </c>
      <c r="B79" s="9" t="s">
        <v>86</v>
      </c>
      <c r="C79" s="74"/>
      <c r="D79" s="1"/>
      <c r="E79" s="75">
        <f>E43</f>
        <v>8295.2099999999973</v>
      </c>
      <c r="F79" s="5"/>
      <c r="G79" s="1"/>
      <c r="H79" s="2"/>
      <c r="I79" s="1"/>
      <c r="J79" s="53"/>
      <c r="L79" s="6"/>
      <c r="M79" s="6"/>
      <c r="U79" s="120"/>
      <c r="V79" s="122"/>
      <c r="W79" s="122"/>
      <c r="X79" s="120"/>
      <c r="Y79" s="120"/>
      <c r="Z79" s="120"/>
      <c r="AA79" s="120"/>
    </row>
    <row r="80" spans="1:27" s="75" customFormat="1" x14ac:dyDescent="0.4">
      <c r="A80" s="91">
        <v>5070</v>
      </c>
      <c r="B80" s="9" t="s">
        <v>87</v>
      </c>
      <c r="C80" s="74"/>
      <c r="D80" s="1"/>
      <c r="E80" s="69">
        <f>E48</f>
        <v>2709.2099999999996</v>
      </c>
      <c r="F80" s="5"/>
      <c r="G80" s="1"/>
      <c r="H80" s="2"/>
      <c r="I80" s="1"/>
      <c r="J80" s="53"/>
      <c r="L80" s="6"/>
      <c r="M80" s="6"/>
      <c r="U80" s="120"/>
      <c r="V80" s="122"/>
      <c r="W80" s="122"/>
      <c r="X80" s="120"/>
      <c r="Y80" s="120"/>
      <c r="Z80" s="120"/>
      <c r="AA80" s="120"/>
    </row>
    <row r="81" spans="1:27" s="75" customFormat="1" x14ac:dyDescent="0.4">
      <c r="A81" s="91"/>
      <c r="B81" s="9"/>
      <c r="C81" s="74"/>
      <c r="D81" s="1"/>
      <c r="E81" s="69"/>
      <c r="F81" s="5"/>
      <c r="G81" s="1"/>
      <c r="H81" s="2"/>
      <c r="I81" s="1"/>
      <c r="J81" s="53"/>
      <c r="L81" s="6"/>
      <c r="M81" s="6"/>
      <c r="U81" s="120"/>
      <c r="V81" s="122"/>
      <c r="W81" s="122"/>
      <c r="X81" s="120"/>
      <c r="Y81" s="120"/>
      <c r="Z81" s="120"/>
      <c r="AA81" s="120"/>
    </row>
    <row r="82" spans="1:27" s="75" customFormat="1" x14ac:dyDescent="0.4">
      <c r="A82" s="94">
        <v>7010</v>
      </c>
      <c r="B82" s="9" t="s">
        <v>88</v>
      </c>
      <c r="C82" s="74"/>
      <c r="D82" s="1"/>
      <c r="E82" s="1">
        <v>750</v>
      </c>
      <c r="F82" s="5"/>
      <c r="G82" s="1"/>
      <c r="H82" s="2"/>
      <c r="I82" s="1"/>
      <c r="J82" s="53"/>
      <c r="L82" s="6"/>
      <c r="M82" s="6"/>
      <c r="U82" s="120"/>
      <c r="V82" s="122"/>
      <c r="W82" s="122"/>
      <c r="X82" s="120"/>
      <c r="Y82" s="120"/>
      <c r="Z82" s="120"/>
      <c r="AA82" s="120"/>
    </row>
    <row r="83" spans="1:27" s="75" customFormat="1" x14ac:dyDescent="0.4">
      <c r="A83" s="94">
        <v>7021</v>
      </c>
      <c r="B83" s="9" t="s">
        <v>89</v>
      </c>
      <c r="C83" s="74"/>
      <c r="D83" s="1"/>
      <c r="E83" s="1">
        <v>500</v>
      </c>
      <c r="F83" s="5"/>
      <c r="G83" s="1"/>
      <c r="H83" s="2"/>
      <c r="I83" s="1"/>
      <c r="J83" s="53"/>
      <c r="L83" s="6"/>
      <c r="M83" s="6"/>
      <c r="U83" s="120"/>
      <c r="V83" s="122"/>
      <c r="W83" s="122"/>
      <c r="X83" s="120"/>
      <c r="Y83" s="120"/>
      <c r="Z83" s="120"/>
      <c r="AA83" s="120"/>
    </row>
    <row r="84" spans="1:27" s="75" customFormat="1" x14ac:dyDescent="0.4">
      <c r="A84" s="94">
        <v>7030</v>
      </c>
      <c r="B84" s="9" t="s">
        <v>90</v>
      </c>
      <c r="C84" s="74"/>
      <c r="D84" s="1"/>
      <c r="E84" s="1">
        <v>250</v>
      </c>
      <c r="F84" s="5"/>
      <c r="G84" s="1"/>
      <c r="H84" s="2"/>
      <c r="I84" s="1"/>
      <c r="J84" s="53"/>
      <c r="L84" s="6"/>
      <c r="M84" s="6"/>
      <c r="U84" s="120"/>
      <c r="V84" s="122"/>
      <c r="W84" s="122"/>
      <c r="X84" s="120"/>
      <c r="Y84" s="120"/>
      <c r="Z84" s="120"/>
      <c r="AA84" s="120"/>
    </row>
    <row r="85" spans="1:27" s="75" customFormat="1" x14ac:dyDescent="0.4">
      <c r="A85" s="94">
        <v>7040</v>
      </c>
      <c r="B85" s="9" t="s">
        <v>91</v>
      </c>
      <c r="C85" s="74"/>
      <c r="D85" s="1"/>
      <c r="E85" s="1">
        <v>250</v>
      </c>
      <c r="F85" s="5"/>
      <c r="G85" s="1"/>
      <c r="H85" s="2"/>
      <c r="I85" s="1"/>
      <c r="J85" s="53"/>
      <c r="L85" s="6"/>
      <c r="M85" s="6"/>
      <c r="U85" s="120"/>
      <c r="V85" s="122"/>
      <c r="W85" s="122"/>
      <c r="X85" s="120"/>
      <c r="Y85" s="120"/>
      <c r="Z85" s="120"/>
      <c r="AA85" s="120"/>
    </row>
    <row r="86" spans="1:27" s="75" customFormat="1" x14ac:dyDescent="0.4">
      <c r="A86" s="94">
        <v>7050</v>
      </c>
      <c r="B86" s="9" t="s">
        <v>92</v>
      </c>
      <c r="C86" s="74"/>
      <c r="D86" s="1"/>
      <c r="E86" s="1">
        <v>250</v>
      </c>
      <c r="F86" s="5"/>
      <c r="G86" s="1"/>
      <c r="H86" s="2"/>
      <c r="I86" s="1"/>
      <c r="J86" s="53"/>
      <c r="L86" s="6"/>
      <c r="M86" s="6"/>
      <c r="U86" s="120"/>
      <c r="V86" s="122"/>
      <c r="W86" s="122"/>
      <c r="X86" s="120"/>
      <c r="Y86" s="120"/>
      <c r="Z86" s="120"/>
      <c r="AA86" s="120"/>
    </row>
    <row r="87" spans="1:27" s="75" customFormat="1" x14ac:dyDescent="0.4">
      <c r="A87" s="94">
        <v>7060</v>
      </c>
      <c r="B87" s="9" t="s">
        <v>93</v>
      </c>
      <c r="C87" s="74"/>
      <c r="D87" s="1"/>
      <c r="E87" s="1">
        <v>250</v>
      </c>
      <c r="F87" s="5"/>
      <c r="G87" s="1"/>
      <c r="H87" s="2"/>
      <c r="I87" s="1"/>
      <c r="J87" s="53"/>
      <c r="L87" s="6"/>
      <c r="M87" s="6"/>
      <c r="U87" s="120"/>
      <c r="V87" s="122"/>
      <c r="W87" s="122"/>
      <c r="X87" s="120"/>
      <c r="Y87" s="120"/>
      <c r="Z87" s="120"/>
      <c r="AA87" s="120"/>
    </row>
    <row r="88" spans="1:27" s="75" customFormat="1" x14ac:dyDescent="0.4">
      <c r="A88" s="94">
        <v>7070</v>
      </c>
      <c r="B88" s="9" t="s">
        <v>94</v>
      </c>
      <c r="C88" s="74"/>
      <c r="D88" s="1"/>
      <c r="E88" s="1">
        <v>250</v>
      </c>
      <c r="F88" s="5"/>
      <c r="G88" s="1"/>
      <c r="H88" s="2"/>
      <c r="I88" s="1"/>
      <c r="J88" s="53"/>
      <c r="L88" s="6"/>
      <c r="M88" s="6"/>
      <c r="U88" s="120"/>
      <c r="V88" s="122"/>
      <c r="W88" s="122"/>
      <c r="X88" s="120"/>
      <c r="Y88" s="120"/>
      <c r="Z88" s="120"/>
      <c r="AA88" s="120"/>
    </row>
    <row r="89" spans="1:27" s="75" customFormat="1" x14ac:dyDescent="0.4">
      <c r="A89" s="94">
        <v>7080</v>
      </c>
      <c r="B89" s="9" t="s">
        <v>95</v>
      </c>
      <c r="C89" s="74"/>
      <c r="D89" s="1"/>
      <c r="E89" s="1">
        <v>250</v>
      </c>
      <c r="F89" s="5"/>
      <c r="G89" s="1"/>
      <c r="H89" s="2"/>
      <c r="I89" s="1"/>
      <c r="J89" s="53"/>
      <c r="L89" s="6"/>
      <c r="M89" s="6"/>
      <c r="U89" s="120"/>
      <c r="V89" s="122"/>
      <c r="W89" s="122"/>
      <c r="X89" s="120"/>
      <c r="Y89" s="120"/>
      <c r="Z89" s="120"/>
      <c r="AA89" s="120"/>
    </row>
    <row r="90" spans="1:27" s="75" customFormat="1" x14ac:dyDescent="0.4">
      <c r="A90" s="94"/>
      <c r="B90" s="9"/>
      <c r="C90" s="74"/>
      <c r="D90" s="1"/>
      <c r="E90" s="1"/>
      <c r="F90" s="5"/>
      <c r="G90" s="1"/>
      <c r="H90" s="2"/>
      <c r="I90" s="1"/>
      <c r="J90" s="53"/>
      <c r="L90" s="6"/>
      <c r="M90" s="6"/>
      <c r="U90" s="120"/>
      <c r="V90" s="122"/>
      <c r="W90" s="122"/>
      <c r="X90" s="120"/>
      <c r="Y90" s="120"/>
      <c r="Z90" s="120"/>
      <c r="AA90" s="120"/>
    </row>
    <row r="91" spans="1:27" s="75" customFormat="1" x14ac:dyDescent="0.4">
      <c r="A91" s="94"/>
      <c r="B91" s="4" t="s">
        <v>96</v>
      </c>
      <c r="C91" s="74">
        <f>SUM(E92)</f>
        <v>2000</v>
      </c>
      <c r="D91" s="1"/>
      <c r="E91" s="1"/>
      <c r="F91" s="5"/>
      <c r="G91" s="1"/>
      <c r="H91" s="2"/>
      <c r="I91" s="1"/>
      <c r="J91" s="53"/>
      <c r="L91" s="6"/>
      <c r="M91" s="6"/>
      <c r="U91" s="120"/>
      <c r="V91" s="122"/>
      <c r="W91" s="122"/>
      <c r="X91" s="120"/>
      <c r="Y91" s="120"/>
      <c r="Z91" s="120"/>
      <c r="AA91" s="120"/>
    </row>
    <row r="92" spans="1:27" s="75" customFormat="1" x14ac:dyDescent="0.4">
      <c r="A92" s="94">
        <v>7320</v>
      </c>
      <c r="B92" s="9" t="s">
        <v>97</v>
      </c>
      <c r="C92" s="74"/>
      <c r="D92" s="1"/>
      <c r="E92" s="1">
        <v>2000</v>
      </c>
      <c r="F92" s="5"/>
      <c r="G92" s="1"/>
      <c r="H92" s="2"/>
      <c r="I92" s="1"/>
      <c r="J92" s="53"/>
      <c r="L92" s="6"/>
      <c r="M92" s="6"/>
      <c r="U92" s="120"/>
      <c r="V92" s="122"/>
      <c r="W92" s="122"/>
      <c r="X92" s="120"/>
      <c r="Y92" s="120"/>
      <c r="Z92" s="120"/>
      <c r="AA92" s="120"/>
    </row>
    <row r="93" spans="1:27" s="75" customFormat="1" x14ac:dyDescent="0.4">
      <c r="A93" s="94"/>
      <c r="B93" s="9"/>
      <c r="C93" s="74"/>
      <c r="D93" s="1"/>
      <c r="E93" s="1"/>
      <c r="F93" s="5"/>
      <c r="G93" s="1"/>
      <c r="H93" s="2"/>
      <c r="I93" s="1"/>
      <c r="J93" s="53"/>
      <c r="L93" s="6"/>
      <c r="M93" s="6"/>
      <c r="U93" s="120"/>
      <c r="V93" s="122"/>
      <c r="W93" s="122"/>
      <c r="X93" s="120"/>
      <c r="Y93" s="120"/>
      <c r="Z93" s="120"/>
      <c r="AA93" s="120"/>
    </row>
    <row r="94" spans="1:27" s="75" customFormat="1" x14ac:dyDescent="0.4">
      <c r="A94" s="94"/>
      <c r="B94" s="4" t="s">
        <v>98</v>
      </c>
      <c r="C94" s="74">
        <f>SUM(E95:E102)</f>
        <v>10100</v>
      </c>
      <c r="D94" s="74"/>
      <c r="E94" s="1"/>
      <c r="F94" s="5"/>
      <c r="G94" s="1"/>
      <c r="H94" s="2"/>
      <c r="I94" s="1"/>
      <c r="J94" s="53"/>
      <c r="L94" s="6"/>
      <c r="M94" s="6"/>
      <c r="U94" s="120"/>
      <c r="V94" s="122"/>
      <c r="W94" s="122"/>
      <c r="X94" s="120"/>
      <c r="Y94" s="120"/>
      <c r="Z94" s="120"/>
      <c r="AA94" s="120"/>
    </row>
    <row r="95" spans="1:27" x14ac:dyDescent="0.4">
      <c r="A95" s="91">
        <v>7150</v>
      </c>
      <c r="B95" s="184" t="s">
        <v>99</v>
      </c>
      <c r="C95" s="74"/>
      <c r="D95" s="74"/>
      <c r="E95" s="1">
        <v>500</v>
      </c>
      <c r="F95" s="5"/>
      <c r="G95" s="1"/>
      <c r="H95" s="2"/>
      <c r="I95" s="1"/>
      <c r="J95" s="53"/>
      <c r="U95" s="120"/>
      <c r="V95" s="122"/>
      <c r="W95" s="122"/>
      <c r="X95" s="120"/>
      <c r="Y95" s="120"/>
      <c r="Z95" s="120"/>
      <c r="AA95" s="120"/>
    </row>
    <row r="96" spans="1:27" x14ac:dyDescent="0.4">
      <c r="A96" s="91">
        <v>7240</v>
      </c>
      <c r="B96" s="184" t="s">
        <v>100</v>
      </c>
      <c r="C96" s="74"/>
      <c r="D96" s="74"/>
      <c r="E96" s="1">
        <v>500</v>
      </c>
      <c r="F96" s="5"/>
      <c r="G96" s="1"/>
      <c r="H96" s="2"/>
      <c r="I96" s="1"/>
      <c r="J96" s="53"/>
      <c r="K96" s="79"/>
      <c r="N96" s="75"/>
      <c r="Q96" s="75"/>
      <c r="T96" s="75"/>
      <c r="U96" s="120"/>
      <c r="V96" s="122"/>
      <c r="W96" s="122"/>
      <c r="X96" s="120"/>
      <c r="Y96" s="120"/>
      <c r="Z96" s="120"/>
      <c r="AA96" s="120"/>
    </row>
    <row r="97" spans="1:27" x14ac:dyDescent="0.4">
      <c r="A97" s="91">
        <v>7600</v>
      </c>
      <c r="B97" s="184" t="s">
        <v>101</v>
      </c>
      <c r="C97" s="74"/>
      <c r="D97" s="74"/>
      <c r="E97" s="75">
        <v>4000</v>
      </c>
      <c r="F97" s="5"/>
      <c r="G97" s="1"/>
      <c r="H97" s="2"/>
      <c r="I97" s="1"/>
      <c r="J97" s="53"/>
      <c r="K97" s="79"/>
      <c r="N97" s="75"/>
      <c r="Q97" s="75"/>
      <c r="T97" s="75"/>
      <c r="U97" s="120"/>
      <c r="V97" s="122"/>
      <c r="W97" s="122"/>
      <c r="X97" s="120"/>
      <c r="Y97" s="120"/>
      <c r="Z97" s="120"/>
      <c r="AA97" s="120"/>
    </row>
    <row r="98" spans="1:27" x14ac:dyDescent="0.4">
      <c r="A98" s="91">
        <v>7610</v>
      </c>
      <c r="B98" s="9" t="s">
        <v>102</v>
      </c>
      <c r="C98" s="74"/>
      <c r="D98" s="74"/>
      <c r="E98" s="1">
        <v>1500</v>
      </c>
      <c r="F98" s="5"/>
      <c r="G98" s="1"/>
      <c r="H98" s="2"/>
      <c r="I98" s="1"/>
      <c r="J98" s="53"/>
      <c r="N98" s="75"/>
      <c r="Q98" s="75"/>
      <c r="T98" s="75"/>
      <c r="U98" s="120"/>
      <c r="V98" s="122"/>
      <c r="W98" s="122"/>
      <c r="X98" s="120"/>
      <c r="Y98" s="120"/>
      <c r="Z98" s="120"/>
      <c r="AA98" s="120"/>
    </row>
    <row r="99" spans="1:27" x14ac:dyDescent="0.4">
      <c r="A99" s="91">
        <v>7620</v>
      </c>
      <c r="B99" s="9" t="s">
        <v>103</v>
      </c>
      <c r="C99" s="74"/>
      <c r="D99" s="74"/>
      <c r="E99" s="1">
        <v>1500</v>
      </c>
      <c r="F99" s="5"/>
      <c r="G99" s="1"/>
      <c r="H99" s="2"/>
      <c r="I99" s="1"/>
      <c r="J99" s="53"/>
      <c r="K99" s="79"/>
      <c r="U99" s="120"/>
      <c r="V99" s="122"/>
      <c r="W99" s="122"/>
      <c r="X99" s="120"/>
      <c r="Y99" s="120"/>
      <c r="Z99" s="120"/>
      <c r="AA99" s="120"/>
    </row>
    <row r="100" spans="1:27" x14ac:dyDescent="0.4">
      <c r="A100" s="91">
        <v>7640</v>
      </c>
      <c r="B100" s="9" t="s">
        <v>104</v>
      </c>
      <c r="C100" s="74"/>
      <c r="D100" s="74"/>
      <c r="E100" s="1">
        <v>1000</v>
      </c>
      <c r="F100" s="5"/>
      <c r="G100" s="1"/>
      <c r="H100" s="2"/>
      <c r="I100" s="1"/>
      <c r="J100" s="53"/>
      <c r="N100" s="75"/>
      <c r="Q100" s="75"/>
      <c r="T100" s="75"/>
      <c r="U100" s="120"/>
      <c r="V100" s="122"/>
      <c r="W100" s="122"/>
      <c r="X100" s="120"/>
      <c r="Y100" s="120"/>
      <c r="Z100" s="120"/>
      <c r="AA100" s="120"/>
    </row>
    <row r="101" spans="1:27" x14ac:dyDescent="0.4">
      <c r="A101" s="91">
        <v>7641</v>
      </c>
      <c r="B101" s="184" t="s">
        <v>105</v>
      </c>
      <c r="C101" s="74"/>
      <c r="D101" s="74"/>
      <c r="E101" s="1">
        <v>1000</v>
      </c>
      <c r="F101" s="5"/>
      <c r="G101" s="1"/>
      <c r="H101" s="2"/>
      <c r="I101" s="1"/>
      <c r="J101" s="53"/>
      <c r="N101" s="75"/>
      <c r="Q101" s="75"/>
      <c r="T101" s="75"/>
      <c r="U101" s="120"/>
      <c r="V101" s="122"/>
      <c r="W101" s="122"/>
      <c r="X101" s="120"/>
      <c r="Y101" s="120"/>
      <c r="Z101" s="120"/>
      <c r="AA101" s="120"/>
    </row>
    <row r="102" spans="1:27" x14ac:dyDescent="0.4">
      <c r="A102" s="91">
        <v>7650</v>
      </c>
      <c r="B102" s="137" t="s">
        <v>106</v>
      </c>
      <c r="C102" s="132"/>
      <c r="D102" s="132"/>
      <c r="E102" s="1">
        <v>100</v>
      </c>
      <c r="F102" s="5"/>
      <c r="G102" s="1"/>
      <c r="H102" s="2"/>
      <c r="I102" s="1"/>
      <c r="J102" s="53"/>
      <c r="K102" s="79"/>
      <c r="N102" s="75"/>
      <c r="Q102" s="75"/>
      <c r="T102" s="75"/>
      <c r="U102" s="120"/>
      <c r="V102" s="122"/>
      <c r="W102" s="122"/>
      <c r="X102" s="120"/>
      <c r="Y102" s="120"/>
      <c r="Z102" s="120"/>
      <c r="AA102" s="120"/>
    </row>
    <row r="103" spans="1:27" x14ac:dyDescent="0.35">
      <c r="A103" s="91"/>
      <c r="B103" s="70"/>
      <c r="C103" s="70"/>
      <c r="D103" s="1"/>
      <c r="E103" s="1"/>
      <c r="F103" s="5"/>
      <c r="G103" s="1"/>
      <c r="H103" s="2"/>
      <c r="I103" s="1"/>
      <c r="J103" s="53"/>
      <c r="K103" s="79"/>
      <c r="U103" s="120"/>
      <c r="V103" s="122"/>
      <c r="W103" s="122"/>
      <c r="X103" s="120"/>
      <c r="Y103" s="120"/>
      <c r="Z103" s="120"/>
      <c r="AA103" s="120"/>
    </row>
    <row r="104" spans="1:27" x14ac:dyDescent="0.4">
      <c r="A104" s="91"/>
      <c r="B104" s="4" t="s">
        <v>107</v>
      </c>
      <c r="C104" s="70">
        <f>SUM(E105:E108)</f>
        <v>42500</v>
      </c>
      <c r="D104" s="1"/>
      <c r="E104" s="1"/>
      <c r="F104" s="5"/>
      <c r="G104" s="1"/>
      <c r="H104" s="2"/>
      <c r="I104" s="1"/>
      <c r="J104" s="53"/>
      <c r="K104" s="79"/>
      <c r="N104" s="75"/>
      <c r="Q104" s="75"/>
      <c r="T104" s="75"/>
      <c r="U104" s="120"/>
      <c r="V104" s="122"/>
      <c r="W104" s="122"/>
      <c r="X104" s="120"/>
      <c r="Y104" s="120"/>
      <c r="Z104" s="120"/>
      <c r="AA104" s="120"/>
    </row>
    <row r="105" spans="1:27" x14ac:dyDescent="0.35">
      <c r="A105" s="91">
        <v>7110</v>
      </c>
      <c r="B105" s="9" t="s">
        <v>108</v>
      </c>
      <c r="C105" s="70"/>
      <c r="D105" s="1"/>
      <c r="E105" s="1">
        <v>2000</v>
      </c>
      <c r="F105" s="5"/>
      <c r="G105" s="1"/>
      <c r="H105" s="2"/>
      <c r="I105" s="1"/>
      <c r="J105" s="53"/>
      <c r="U105" s="120"/>
      <c r="V105" s="122"/>
      <c r="W105" s="122"/>
      <c r="X105" s="120"/>
      <c r="Y105" s="120"/>
      <c r="Z105" s="120"/>
      <c r="AA105" s="120"/>
    </row>
    <row r="106" spans="1:27" x14ac:dyDescent="0.4">
      <c r="A106" s="94">
        <v>7120</v>
      </c>
      <c r="B106" s="137" t="s">
        <v>109</v>
      </c>
      <c r="C106" s="74"/>
      <c r="D106" s="1"/>
      <c r="E106" s="1">
        <v>35000</v>
      </c>
      <c r="F106" s="5"/>
      <c r="G106" s="1"/>
      <c r="H106" s="2"/>
      <c r="I106" s="1"/>
      <c r="J106" s="53"/>
      <c r="K106" s="79"/>
      <c r="U106" s="120"/>
      <c r="V106" s="122"/>
      <c r="W106" s="122"/>
      <c r="X106" s="120"/>
      <c r="Y106" s="120"/>
      <c r="Z106" s="120"/>
      <c r="AA106" s="120"/>
    </row>
    <row r="107" spans="1:27" x14ac:dyDescent="0.35">
      <c r="A107" s="91">
        <v>7140</v>
      </c>
      <c r="B107" s="9" t="s">
        <v>110</v>
      </c>
      <c r="C107" s="70"/>
      <c r="D107" s="1"/>
      <c r="E107" s="1">
        <v>5000</v>
      </c>
      <c r="F107" s="5"/>
      <c r="G107" s="1"/>
      <c r="H107" s="2"/>
      <c r="I107" s="1"/>
      <c r="J107" s="53"/>
      <c r="L107" s="75"/>
      <c r="M107" s="75"/>
      <c r="U107" s="120"/>
      <c r="V107" s="122"/>
      <c r="W107" s="122"/>
      <c r="X107" s="120"/>
      <c r="Y107" s="120"/>
      <c r="Z107" s="120"/>
      <c r="AA107" s="120"/>
    </row>
    <row r="108" spans="1:27" s="75" customFormat="1" x14ac:dyDescent="0.35">
      <c r="A108" s="94">
        <v>7190</v>
      </c>
      <c r="B108" s="9" t="s">
        <v>111</v>
      </c>
      <c r="C108" s="70"/>
      <c r="D108" s="1"/>
      <c r="E108" s="1">
        <v>500</v>
      </c>
      <c r="F108" s="5"/>
      <c r="G108" s="1"/>
      <c r="H108" s="2"/>
      <c r="I108" s="1"/>
      <c r="J108" s="53"/>
      <c r="K108" s="6"/>
      <c r="R108" s="6"/>
      <c r="U108" s="120"/>
      <c r="V108" s="122"/>
      <c r="W108" s="122"/>
      <c r="X108" s="120"/>
      <c r="Y108" s="120"/>
      <c r="Z108" s="120"/>
      <c r="AA108" s="120"/>
    </row>
    <row r="109" spans="1:27" s="75" customFormat="1" x14ac:dyDescent="0.35">
      <c r="A109" s="94"/>
      <c r="B109" s="9"/>
      <c r="C109" s="70"/>
      <c r="D109" s="1"/>
      <c r="E109" s="1"/>
      <c r="F109" s="5"/>
      <c r="G109" s="1"/>
      <c r="H109" s="2"/>
      <c r="I109" s="1"/>
      <c r="J109" s="53"/>
      <c r="K109" s="79"/>
      <c r="R109" s="6"/>
      <c r="U109" s="120"/>
      <c r="V109" s="120"/>
      <c r="W109" s="120"/>
      <c r="X109" s="120"/>
      <c r="Y109" s="120"/>
      <c r="Z109" s="120"/>
      <c r="AA109" s="120"/>
    </row>
    <row r="110" spans="1:27" s="75" customFormat="1" x14ac:dyDescent="0.4">
      <c r="A110" s="94"/>
      <c r="B110" s="4" t="s">
        <v>112</v>
      </c>
      <c r="C110" s="70">
        <f>SUM(E111)</f>
        <v>1000</v>
      </c>
      <c r="D110" s="1"/>
      <c r="E110" s="1"/>
      <c r="F110" s="5"/>
      <c r="G110" s="1"/>
      <c r="H110" s="2"/>
      <c r="I110" s="1"/>
      <c r="J110" s="53"/>
      <c r="K110" s="80"/>
      <c r="R110" s="6"/>
      <c r="U110" s="120"/>
      <c r="V110" s="120"/>
      <c r="W110" s="120"/>
      <c r="X110" s="120"/>
      <c r="Y110" s="120"/>
      <c r="Z110" s="120"/>
      <c r="AA110" s="120"/>
    </row>
    <row r="111" spans="1:27" s="75" customFormat="1" x14ac:dyDescent="0.35">
      <c r="A111" s="94">
        <v>7420</v>
      </c>
      <c r="B111" s="9" t="s">
        <v>113</v>
      </c>
      <c r="C111" s="70"/>
      <c r="D111" s="1"/>
      <c r="E111" s="1">
        <v>1000</v>
      </c>
      <c r="F111" s="5"/>
      <c r="G111" s="1"/>
      <c r="H111" s="2"/>
      <c r="I111" s="1"/>
      <c r="J111" s="53"/>
      <c r="K111" s="6"/>
      <c r="R111" s="6"/>
      <c r="U111" s="120"/>
      <c r="V111" s="120"/>
      <c r="W111" s="120"/>
      <c r="X111" s="120"/>
      <c r="Y111" s="120"/>
      <c r="Z111" s="120"/>
      <c r="AA111" s="120"/>
    </row>
    <row r="112" spans="1:27" s="75" customFormat="1" x14ac:dyDescent="0.35">
      <c r="A112" s="94"/>
      <c r="B112" s="9"/>
      <c r="C112" s="70"/>
      <c r="D112" s="1"/>
      <c r="F112" s="5"/>
      <c r="G112" s="1"/>
      <c r="H112" s="2"/>
      <c r="I112" s="1"/>
      <c r="J112" s="53"/>
      <c r="K112" s="6"/>
      <c r="R112" s="6"/>
      <c r="U112" s="120"/>
      <c r="V112" s="120"/>
      <c r="W112" s="120"/>
      <c r="X112" s="120"/>
      <c r="Y112" s="120"/>
      <c r="Z112" s="120"/>
      <c r="AA112" s="120"/>
    </row>
    <row r="113" spans="1:27" s="75" customFormat="1" x14ac:dyDescent="0.4">
      <c r="A113" s="94"/>
      <c r="B113" s="4" t="s">
        <v>114</v>
      </c>
      <c r="C113" s="70">
        <f>SUM(E114:E117)</f>
        <v>28000</v>
      </c>
      <c r="D113" s="1"/>
      <c r="E113" s="1"/>
      <c r="F113" s="5"/>
      <c r="G113" s="1"/>
      <c r="H113" s="2"/>
      <c r="I113" s="1"/>
      <c r="J113" s="53"/>
      <c r="K113" s="80"/>
      <c r="L113" s="6"/>
      <c r="M113" s="6"/>
      <c r="R113" s="6"/>
      <c r="U113" s="120"/>
      <c r="V113" s="120"/>
      <c r="W113" s="120"/>
      <c r="X113" s="120"/>
      <c r="Y113" s="120"/>
      <c r="Z113" s="120"/>
      <c r="AA113" s="120"/>
    </row>
    <row r="114" spans="1:27" x14ac:dyDescent="0.35">
      <c r="A114" s="91">
        <v>7500</v>
      </c>
      <c r="B114" s="9" t="s">
        <v>115</v>
      </c>
      <c r="C114" s="70"/>
      <c r="D114" s="1"/>
      <c r="E114" s="1">
        <v>12000</v>
      </c>
      <c r="F114" s="5"/>
      <c r="G114" s="1"/>
      <c r="H114" s="2"/>
      <c r="I114" s="1"/>
      <c r="J114" s="53"/>
      <c r="U114" s="120"/>
      <c r="V114" s="120"/>
      <c r="W114" s="120"/>
      <c r="X114" s="120"/>
      <c r="Y114" s="120"/>
      <c r="Z114" s="120"/>
      <c r="AA114" s="120"/>
    </row>
    <row r="115" spans="1:27" x14ac:dyDescent="0.35">
      <c r="A115" s="91">
        <v>7510</v>
      </c>
      <c r="B115" s="9" t="s">
        <v>116</v>
      </c>
      <c r="C115" s="70"/>
      <c r="D115" s="1"/>
      <c r="E115" s="1">
        <v>9000</v>
      </c>
      <c r="F115" s="5"/>
      <c r="G115" s="1"/>
      <c r="H115" s="2"/>
      <c r="I115" s="1"/>
      <c r="J115" s="53"/>
      <c r="U115" s="120"/>
      <c r="V115" s="120"/>
      <c r="W115" s="120"/>
      <c r="X115" s="120"/>
      <c r="Y115" s="120"/>
      <c r="Z115" s="120"/>
      <c r="AA115" s="120"/>
    </row>
    <row r="116" spans="1:27" x14ac:dyDescent="0.4">
      <c r="A116" s="91">
        <v>7750</v>
      </c>
      <c r="B116" s="9" t="s">
        <v>117</v>
      </c>
      <c r="C116" s="74"/>
      <c r="D116" s="1"/>
      <c r="E116" s="1">
        <v>2000</v>
      </c>
      <c r="F116" s="5"/>
      <c r="G116" s="1"/>
      <c r="H116" s="2"/>
      <c r="I116" s="1"/>
      <c r="J116" s="53"/>
    </row>
    <row r="117" spans="1:27" x14ac:dyDescent="0.4">
      <c r="A117" s="109">
        <v>7760</v>
      </c>
      <c r="B117" s="111" t="s">
        <v>118</v>
      </c>
      <c r="C117" s="181"/>
      <c r="D117" s="22"/>
      <c r="E117" s="1">
        <v>5000</v>
      </c>
      <c r="F117" s="55"/>
      <c r="G117" s="22"/>
      <c r="H117" s="109"/>
      <c r="I117" s="22"/>
      <c r="J117" s="109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x14ac:dyDescent="0.4">
      <c r="A118" s="109"/>
      <c r="B118" s="111"/>
      <c r="C118" s="181"/>
      <c r="D118" s="22"/>
      <c r="E118" s="179"/>
      <c r="F118" s="55"/>
      <c r="G118" s="22"/>
      <c r="H118" s="109"/>
      <c r="I118" s="22"/>
      <c r="J118" s="109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x14ac:dyDescent="0.4">
      <c r="A119" s="109"/>
      <c r="B119" s="4" t="s">
        <v>119</v>
      </c>
      <c r="C119" s="70">
        <f>SUM(E120:E123)</f>
        <v>8400</v>
      </c>
      <c r="D119" s="1"/>
      <c r="E119" s="1"/>
      <c r="F119" s="5"/>
      <c r="G119" s="1"/>
      <c r="H119" s="2"/>
      <c r="I119" s="1"/>
      <c r="J119" s="53"/>
    </row>
    <row r="120" spans="1:27" x14ac:dyDescent="0.35">
      <c r="A120" s="91">
        <v>7300</v>
      </c>
      <c r="B120" s="9" t="s">
        <v>120</v>
      </c>
      <c r="C120" s="70"/>
      <c r="D120" s="9"/>
      <c r="E120" s="1">
        <v>2000</v>
      </c>
      <c r="F120" s="5"/>
      <c r="G120" s="1"/>
      <c r="H120" s="2"/>
      <c r="I120" s="1"/>
      <c r="J120" s="53"/>
    </row>
    <row r="121" spans="1:27" x14ac:dyDescent="0.35">
      <c r="A121" s="91">
        <v>7310</v>
      </c>
      <c r="B121" s="9" t="s">
        <v>121</v>
      </c>
      <c r="C121" s="70"/>
      <c r="D121" s="1"/>
      <c r="E121" s="1">
        <v>1000</v>
      </c>
      <c r="F121" s="5"/>
      <c r="G121" s="1"/>
      <c r="H121" s="2"/>
      <c r="I121" s="1"/>
      <c r="J121" s="53"/>
      <c r="K121" s="79"/>
    </row>
    <row r="122" spans="1:27" x14ac:dyDescent="0.35">
      <c r="A122" s="91">
        <v>7330</v>
      </c>
      <c r="B122" s="9" t="s">
        <v>122</v>
      </c>
      <c r="C122" s="70"/>
      <c r="D122" s="9"/>
      <c r="E122" s="1">
        <v>5000</v>
      </c>
      <c r="F122" s="5"/>
      <c r="G122" s="1"/>
      <c r="H122" s="2"/>
      <c r="I122" s="1"/>
      <c r="J122" s="53"/>
    </row>
    <row r="123" spans="1:27" x14ac:dyDescent="0.35">
      <c r="A123" s="91">
        <v>7430</v>
      </c>
      <c r="B123" s="9" t="s">
        <v>123</v>
      </c>
      <c r="C123" s="70"/>
      <c r="D123" s="9"/>
      <c r="E123" s="1">
        <v>400</v>
      </c>
      <c r="F123" s="5"/>
      <c r="G123" s="1"/>
      <c r="H123" s="2"/>
      <c r="I123" s="1"/>
      <c r="J123" s="53"/>
    </row>
    <row r="124" spans="1:27" x14ac:dyDescent="0.35">
      <c r="A124" s="91"/>
      <c r="B124" s="9"/>
      <c r="C124" s="70"/>
      <c r="D124" s="9"/>
      <c r="E124" s="1"/>
      <c r="F124" s="5"/>
      <c r="G124" s="1"/>
      <c r="H124" s="2"/>
      <c r="I124" s="1"/>
      <c r="J124" s="53"/>
      <c r="K124" s="79"/>
    </row>
    <row r="125" spans="1:27" x14ac:dyDescent="0.4">
      <c r="A125" s="91"/>
      <c r="B125" s="4" t="s">
        <v>124</v>
      </c>
      <c r="C125" s="70">
        <f>SUM(E126)</f>
        <v>400</v>
      </c>
      <c r="D125" s="9"/>
      <c r="E125" s="1"/>
      <c r="F125" s="5"/>
      <c r="G125" s="1"/>
      <c r="H125" s="2"/>
      <c r="I125" s="1"/>
      <c r="J125" s="53"/>
    </row>
    <row r="126" spans="1:27" x14ac:dyDescent="0.4">
      <c r="A126" s="91">
        <v>8710</v>
      </c>
      <c r="B126" s="9" t="s">
        <v>125</v>
      </c>
      <c r="C126" s="74"/>
      <c r="D126" s="9"/>
      <c r="E126" s="1">
        <v>400</v>
      </c>
      <c r="F126" s="5"/>
      <c r="G126" s="1"/>
      <c r="H126" s="2"/>
      <c r="I126" s="1"/>
      <c r="J126" s="53"/>
    </row>
    <row r="127" spans="1:27" x14ac:dyDescent="0.35">
      <c r="A127" s="91"/>
      <c r="B127" s="9"/>
      <c r="C127" s="70"/>
      <c r="D127" s="9"/>
      <c r="E127" s="1"/>
      <c r="F127" s="5"/>
      <c r="G127" s="1"/>
      <c r="H127" s="2"/>
      <c r="I127" s="1"/>
      <c r="J127" s="53"/>
      <c r="K127" s="79"/>
    </row>
    <row r="128" spans="1:27" x14ac:dyDescent="0.4">
      <c r="A128" s="91"/>
      <c r="B128" s="4" t="s">
        <v>126</v>
      </c>
      <c r="C128" s="70">
        <f>SUM(E129:E133)</f>
        <v>35000</v>
      </c>
      <c r="D128" s="9"/>
      <c r="E128" s="1"/>
      <c r="F128" s="5"/>
      <c r="G128" s="1"/>
      <c r="H128" s="2"/>
      <c r="I128" s="1"/>
      <c r="J128" s="53"/>
      <c r="K128" s="79"/>
    </row>
    <row r="129" spans="1:12" x14ac:dyDescent="0.35">
      <c r="A129" s="91">
        <v>7220</v>
      </c>
      <c r="B129" s="9" t="s">
        <v>127</v>
      </c>
      <c r="C129" s="70"/>
      <c r="D129" s="9"/>
      <c r="E129" s="1">
        <v>10000</v>
      </c>
      <c r="F129" s="5"/>
      <c r="G129" s="1"/>
      <c r="H129" s="2"/>
      <c r="I129" s="1"/>
      <c r="J129" s="53"/>
      <c r="K129" s="79"/>
    </row>
    <row r="130" spans="1:12" x14ac:dyDescent="0.35">
      <c r="A130" s="91">
        <v>7250</v>
      </c>
      <c r="B130" s="9" t="s">
        <v>128</v>
      </c>
      <c r="C130" s="70"/>
      <c r="D130" s="9"/>
      <c r="E130" s="1">
        <v>8000</v>
      </c>
      <c r="F130" s="5"/>
      <c r="G130" s="1"/>
      <c r="H130" s="2"/>
      <c r="I130" s="1"/>
      <c r="J130" s="53"/>
    </row>
    <row r="131" spans="1:12" x14ac:dyDescent="0.35">
      <c r="A131" s="109">
        <v>7260</v>
      </c>
      <c r="B131" s="111" t="s">
        <v>129</v>
      </c>
      <c r="C131" s="178"/>
      <c r="D131" s="111"/>
      <c r="E131" s="1">
        <v>10000</v>
      </c>
      <c r="F131" s="55"/>
      <c r="G131" s="22"/>
      <c r="H131" s="180"/>
      <c r="I131" s="22"/>
      <c r="J131" s="109"/>
    </row>
    <row r="132" spans="1:12" x14ac:dyDescent="0.4">
      <c r="A132" s="91">
        <v>7910</v>
      </c>
      <c r="B132" s="9" t="s">
        <v>130</v>
      </c>
      <c r="C132" s="74"/>
      <c r="D132" s="9"/>
      <c r="E132" s="1">
        <v>2000</v>
      </c>
      <c r="F132" s="5"/>
      <c r="G132" s="1"/>
      <c r="H132" s="2"/>
      <c r="I132" s="1"/>
      <c r="J132" s="53"/>
    </row>
    <row r="133" spans="1:12" x14ac:dyDescent="0.35">
      <c r="A133" s="91">
        <v>7930</v>
      </c>
      <c r="B133" s="9" t="s">
        <v>131</v>
      </c>
      <c r="C133" s="70"/>
      <c r="D133" s="9"/>
      <c r="E133" s="1">
        <v>5000</v>
      </c>
      <c r="F133" s="5"/>
      <c r="G133" s="1"/>
      <c r="H133" s="2"/>
      <c r="I133" s="1"/>
      <c r="J133" s="53"/>
      <c r="K133" s="79"/>
    </row>
    <row r="134" spans="1:12" x14ac:dyDescent="0.35">
      <c r="C134" s="70"/>
      <c r="D134" s="9"/>
      <c r="E134" s="1"/>
      <c r="F134" s="5"/>
      <c r="G134" s="1"/>
      <c r="H134" s="2"/>
      <c r="I134" s="1"/>
      <c r="J134" s="53"/>
      <c r="K134" s="79"/>
    </row>
    <row r="135" spans="1:12" x14ac:dyDescent="0.4">
      <c r="A135" s="155" t="s">
        <v>132</v>
      </c>
      <c r="B135" s="98" t="s">
        <v>133</v>
      </c>
      <c r="C135" s="99">
        <f>SUM(E137:E139)</f>
        <v>17100</v>
      </c>
      <c r="D135" s="100"/>
      <c r="E135" s="100">
        <f>SUM(E137:E139)</f>
        <v>17100</v>
      </c>
      <c r="F135" s="5"/>
      <c r="G135" s="1"/>
      <c r="H135" s="2"/>
      <c r="I135" s="1"/>
      <c r="J135" s="53"/>
      <c r="K135" s="79"/>
    </row>
    <row r="136" spans="1:12" x14ac:dyDescent="0.4">
      <c r="A136" s="9"/>
      <c r="B136" s="9"/>
      <c r="C136" s="74"/>
      <c r="D136" s="1"/>
      <c r="E136" s="1"/>
      <c r="F136" s="5"/>
      <c r="G136" s="1"/>
      <c r="H136" s="2"/>
      <c r="I136" s="1"/>
      <c r="J136" s="53"/>
      <c r="K136" s="79"/>
    </row>
    <row r="137" spans="1:12" x14ac:dyDescent="0.35">
      <c r="A137" s="91">
        <v>6200</v>
      </c>
      <c r="B137" s="9" t="s">
        <v>134</v>
      </c>
      <c r="C137" s="70"/>
      <c r="D137" s="1"/>
      <c r="E137" s="1">
        <v>14000</v>
      </c>
      <c r="F137" s="5"/>
      <c r="G137" s="1"/>
      <c r="H137" s="2"/>
      <c r="I137" s="1"/>
      <c r="J137" s="53"/>
    </row>
    <row r="138" spans="1:12" x14ac:dyDescent="0.35">
      <c r="A138" s="91">
        <v>6500</v>
      </c>
      <c r="B138" s="9" t="s">
        <v>135</v>
      </c>
      <c r="C138" s="70"/>
      <c r="D138" s="1"/>
      <c r="E138" s="1">
        <v>2900</v>
      </c>
      <c r="F138" s="5"/>
      <c r="G138" s="1"/>
      <c r="H138" s="2"/>
      <c r="I138" s="1"/>
      <c r="J138" s="53"/>
    </row>
    <row r="139" spans="1:12" x14ac:dyDescent="0.35">
      <c r="A139" s="109">
        <v>6800</v>
      </c>
      <c r="B139" s="9" t="s">
        <v>136</v>
      </c>
      <c r="C139" s="110"/>
      <c r="D139" s="22"/>
      <c r="E139" s="1">
        <v>200</v>
      </c>
      <c r="F139" s="5"/>
      <c r="G139" s="1"/>
      <c r="H139" s="2"/>
      <c r="I139" s="1"/>
      <c r="J139" s="53"/>
    </row>
    <row r="140" spans="1:12" x14ac:dyDescent="0.35">
      <c r="A140" s="91"/>
      <c r="B140" s="9"/>
      <c r="C140" s="70"/>
      <c r="D140" s="1"/>
      <c r="E140" s="1"/>
      <c r="F140" s="5"/>
      <c r="G140" s="1"/>
      <c r="H140" s="2"/>
      <c r="I140" s="1"/>
      <c r="J140" s="53"/>
      <c r="K140" s="80"/>
    </row>
    <row r="141" spans="1:12" x14ac:dyDescent="0.4">
      <c r="A141" s="156" t="s">
        <v>137</v>
      </c>
      <c r="B141" s="133" t="s">
        <v>138</v>
      </c>
      <c r="C141" s="134">
        <f>SUM(E143:E145)</f>
        <v>55000</v>
      </c>
      <c r="D141" s="135"/>
      <c r="E141" s="135">
        <f>SUM(E143:E145)</f>
        <v>55000</v>
      </c>
      <c r="F141" s="5"/>
      <c r="G141" s="1"/>
      <c r="H141" s="2"/>
      <c r="I141" s="1"/>
      <c r="J141" s="53"/>
      <c r="K141" s="79"/>
    </row>
    <row r="142" spans="1:12" x14ac:dyDescent="0.35">
      <c r="A142" s="91"/>
      <c r="B142" s="9"/>
      <c r="C142" s="70"/>
      <c r="D142" s="1"/>
      <c r="E142" s="1"/>
      <c r="F142" s="5"/>
      <c r="G142" s="1"/>
      <c r="H142" s="2"/>
      <c r="I142" s="1"/>
      <c r="J142" s="53"/>
      <c r="K142" s="79"/>
    </row>
    <row r="143" spans="1:12" x14ac:dyDescent="0.35">
      <c r="A143" s="91">
        <v>7830</v>
      </c>
      <c r="B143" s="111" t="s">
        <v>139</v>
      </c>
      <c r="C143" s="70"/>
      <c r="D143" s="1"/>
      <c r="E143" s="1">
        <v>5000</v>
      </c>
      <c r="F143" s="5"/>
      <c r="G143" s="1"/>
      <c r="H143" s="2"/>
      <c r="I143" s="1"/>
      <c r="J143" s="53"/>
      <c r="K143" s="79"/>
      <c r="L143" s="80"/>
    </row>
    <row r="144" spans="1:12" x14ac:dyDescent="0.35">
      <c r="A144" s="91">
        <v>7850</v>
      </c>
      <c r="B144" s="111" t="s">
        <v>140</v>
      </c>
      <c r="C144" s="70"/>
      <c r="D144" s="1"/>
      <c r="E144" s="75">
        <v>35000</v>
      </c>
      <c r="F144" s="5"/>
      <c r="G144" s="1"/>
      <c r="H144" s="2"/>
      <c r="I144" s="1"/>
      <c r="J144" s="53"/>
      <c r="K144" s="80"/>
    </row>
    <row r="145" spans="1:13" x14ac:dyDescent="0.35">
      <c r="A145" s="91">
        <v>7890</v>
      </c>
      <c r="B145" s="111" t="s">
        <v>141</v>
      </c>
      <c r="C145" s="70"/>
      <c r="D145" s="1"/>
      <c r="E145" s="1">
        <v>15000</v>
      </c>
      <c r="F145" s="5"/>
      <c r="G145" s="1"/>
      <c r="H145" s="2"/>
      <c r="I145" s="1"/>
      <c r="J145" s="53"/>
      <c r="K145" s="80"/>
    </row>
    <row r="146" spans="1:13" x14ac:dyDescent="0.35">
      <c r="A146" s="91"/>
      <c r="B146" s="111"/>
      <c r="C146" s="70"/>
      <c r="D146" s="1"/>
      <c r="E146" s="1"/>
      <c r="F146" s="5"/>
      <c r="G146" s="1"/>
      <c r="H146" s="2"/>
      <c r="I146" s="1"/>
      <c r="J146" s="53"/>
      <c r="K146" s="80"/>
    </row>
    <row r="147" spans="1:13" x14ac:dyDescent="0.35">
      <c r="A147" s="158" t="s">
        <v>142</v>
      </c>
      <c r="B147" s="161" t="s">
        <v>143</v>
      </c>
      <c r="C147" s="159"/>
      <c r="D147" s="160"/>
      <c r="E147" s="160"/>
      <c r="F147" s="5"/>
      <c r="G147" s="1"/>
      <c r="H147" s="2"/>
      <c r="I147" s="1"/>
      <c r="J147" s="53"/>
      <c r="K147" s="80"/>
    </row>
    <row r="148" spans="1:13" x14ac:dyDescent="0.35">
      <c r="A148" s="91"/>
      <c r="B148" s="111"/>
      <c r="C148" s="70"/>
      <c r="D148" s="1"/>
      <c r="E148" s="1"/>
      <c r="F148" s="5"/>
      <c r="G148" s="1"/>
      <c r="H148" s="2"/>
      <c r="I148" s="1"/>
      <c r="J148" s="53"/>
      <c r="K148" s="80"/>
    </row>
    <row r="149" spans="1:13" x14ac:dyDescent="0.35">
      <c r="A149" s="91"/>
      <c r="B149" s="111"/>
      <c r="C149" s="70"/>
      <c r="D149" s="1"/>
      <c r="E149" s="1"/>
      <c r="F149" s="5"/>
      <c r="G149" s="1"/>
      <c r="H149" s="2"/>
      <c r="I149" s="1"/>
      <c r="J149" s="53"/>
      <c r="K149" s="80"/>
    </row>
    <row r="150" spans="1:13" x14ac:dyDescent="0.35">
      <c r="A150" s="154" t="s">
        <v>144</v>
      </c>
      <c r="B150" s="162" t="s">
        <v>145</v>
      </c>
      <c r="C150" s="136">
        <f>-SUM(E151:E151)+SUM(D151:D151)</f>
        <v>100</v>
      </c>
      <c r="D150" s="136"/>
      <c r="E150" s="136"/>
      <c r="F150" s="5"/>
      <c r="G150" s="1"/>
      <c r="H150" s="2"/>
      <c r="I150" s="1"/>
      <c r="J150" s="53"/>
    </row>
    <row r="151" spans="1:13" x14ac:dyDescent="0.4">
      <c r="A151" s="103">
        <v>8050</v>
      </c>
      <c r="B151" s="9" t="s">
        <v>146</v>
      </c>
      <c r="C151" s="70"/>
      <c r="D151" s="1">
        <v>100</v>
      </c>
      <c r="E151" s="1"/>
      <c r="F151" s="5"/>
      <c r="G151" s="1"/>
      <c r="H151" s="2"/>
      <c r="I151" s="1"/>
      <c r="J151" s="53"/>
    </row>
    <row r="152" spans="1:13" x14ac:dyDescent="0.4">
      <c r="A152" s="103"/>
      <c r="B152" s="9" t="s">
        <v>125</v>
      </c>
      <c r="C152" s="70"/>
      <c r="D152" s="1"/>
      <c r="E152" s="1"/>
      <c r="F152" s="5"/>
      <c r="G152" s="1"/>
      <c r="H152" s="2"/>
      <c r="I152" s="1"/>
      <c r="J152" s="53"/>
    </row>
    <row r="153" spans="1:13" x14ac:dyDescent="0.4">
      <c r="A153" s="103"/>
      <c r="B153" s="9"/>
      <c r="C153" s="70"/>
      <c r="D153" s="1"/>
      <c r="E153" s="1"/>
      <c r="F153" s="5"/>
      <c r="G153" s="1"/>
      <c r="H153" s="2"/>
      <c r="I153" s="1"/>
      <c r="J153" s="53"/>
    </row>
    <row r="154" spans="1:13" x14ac:dyDescent="0.4">
      <c r="A154" s="139" t="s">
        <v>147</v>
      </c>
      <c r="B154" s="140" t="s">
        <v>148</v>
      </c>
      <c r="C154" s="140" cm="1">
        <f t="array" ref="C154:D154">D155:E155</f>
        <v>5000</v>
      </c>
      <c r="D154" s="141">
        <v>0</v>
      </c>
      <c r="E154" s="141"/>
      <c r="F154" s="5"/>
      <c r="G154" s="1"/>
      <c r="H154" s="2"/>
      <c r="I154" s="1"/>
      <c r="J154" s="53"/>
    </row>
    <row r="155" spans="1:13" x14ac:dyDescent="0.4">
      <c r="A155" s="103"/>
      <c r="B155" s="9" t="s">
        <v>149</v>
      </c>
      <c r="C155" s="70"/>
      <c r="D155" s="1">
        <v>5000</v>
      </c>
      <c r="E155" s="1"/>
      <c r="F155" s="5"/>
      <c r="G155" s="1"/>
      <c r="H155" s="2"/>
      <c r="I155" s="1"/>
      <c r="J155" s="53"/>
    </row>
    <row r="156" spans="1:13" ht="13.5" thickBot="1" x14ac:dyDescent="0.45">
      <c r="A156" s="147"/>
      <c r="B156" s="148"/>
      <c r="C156" s="149"/>
      <c r="D156" s="150"/>
      <c r="E156" s="150"/>
      <c r="F156" s="151"/>
      <c r="G156" s="150"/>
      <c r="H156" s="152"/>
      <c r="I156" s="150"/>
      <c r="J156" s="153"/>
    </row>
    <row r="157" spans="1:13" x14ac:dyDescent="0.4">
      <c r="A157" s="142"/>
      <c r="B157" s="143"/>
      <c r="C157" s="144"/>
      <c r="D157" s="102"/>
      <c r="E157" s="102"/>
      <c r="F157" s="5"/>
      <c r="G157" s="102"/>
      <c r="H157" s="145"/>
      <c r="I157" s="102"/>
      <c r="J157" s="146"/>
    </row>
    <row r="158" spans="1:13" s="12" customFormat="1" x14ac:dyDescent="0.4">
      <c r="A158" s="91"/>
      <c r="B158" s="10" t="s">
        <v>150</v>
      </c>
      <c r="C158" s="88"/>
      <c r="D158" s="10">
        <f>SUM(D3:D157)</f>
        <v>183572.69999999998</v>
      </c>
      <c r="E158" s="10">
        <f>SUM(E50:E156)-E50-E66-E135-E141-E150</f>
        <v>311898.05</v>
      </c>
      <c r="F158" s="11"/>
      <c r="G158" s="10">
        <f>SUM(G3:G157)</f>
        <v>0</v>
      </c>
      <c r="H158" s="10">
        <f>SUM(H3:H157)</f>
        <v>0</v>
      </c>
      <c r="I158" s="10"/>
      <c r="J158" s="53"/>
      <c r="L158" s="6"/>
      <c r="M158" s="6"/>
    </row>
    <row r="159" spans="1:13" x14ac:dyDescent="0.4">
      <c r="A159" s="91"/>
      <c r="B159" s="7" t="s">
        <v>151</v>
      </c>
      <c r="C159" s="89"/>
      <c r="D159" s="1">
        <f>E158-D158</f>
        <v>128325.35</v>
      </c>
      <c r="E159" s="14"/>
      <c r="F159" s="5"/>
      <c r="G159" s="1">
        <v>0</v>
      </c>
      <c r="H159" s="14"/>
      <c r="I159" s="1"/>
      <c r="J159" s="53"/>
    </row>
    <row r="160" spans="1:13" x14ac:dyDescent="0.4">
      <c r="A160" s="91">
        <v>9320</v>
      </c>
      <c r="B160" s="7" t="s">
        <v>152</v>
      </c>
      <c r="C160" s="89"/>
      <c r="D160" s="14"/>
      <c r="E160" s="1"/>
      <c r="F160" s="13"/>
      <c r="G160" s="14"/>
      <c r="H160" s="1"/>
      <c r="I160" s="1"/>
      <c r="J160" s="53"/>
    </row>
    <row r="161" spans="1:13" x14ac:dyDescent="0.4">
      <c r="A161" s="91"/>
      <c r="B161" s="7"/>
      <c r="C161" s="89"/>
      <c r="D161" s="10">
        <f>SUM(D158+D159)</f>
        <v>311898.05</v>
      </c>
      <c r="E161" s="10">
        <f>SUM(E158+E160)</f>
        <v>311898.05</v>
      </c>
      <c r="F161" s="13"/>
      <c r="G161" s="10">
        <f>SUM(G158+G159)</f>
        <v>0</v>
      </c>
      <c r="H161" s="10">
        <f>SUM(H158+H160)</f>
        <v>0</v>
      </c>
      <c r="I161" s="1"/>
      <c r="J161" s="53"/>
      <c r="L161" s="8"/>
      <c r="M161" s="8"/>
    </row>
    <row r="162" spans="1:13" s="8" customFormat="1" x14ac:dyDescent="0.4">
      <c r="A162" s="91"/>
      <c r="B162" s="7"/>
      <c r="C162" s="15"/>
      <c r="D162" s="16"/>
      <c r="E162" s="18"/>
      <c r="F162" s="17"/>
      <c r="G162" s="18"/>
      <c r="H162" s="18"/>
      <c r="I162" s="18"/>
      <c r="J162" s="95"/>
      <c r="L162" s="6"/>
      <c r="M162" s="6"/>
    </row>
    <row r="163" spans="1:13" x14ac:dyDescent="0.4">
      <c r="A163" s="91">
        <v>9345</v>
      </c>
      <c r="B163" s="4" t="s">
        <v>278</v>
      </c>
      <c r="C163" s="74"/>
      <c r="D163" s="186">
        <v>556105.73</v>
      </c>
      <c r="E163" s="19"/>
      <c r="F163" s="17"/>
      <c r="G163" s="8"/>
      <c r="H163" s="8"/>
      <c r="I163" s="8"/>
      <c r="J163" s="96"/>
    </row>
    <row r="166" spans="1:13" x14ac:dyDescent="0.4">
      <c r="B166" s="4"/>
    </row>
    <row r="167" spans="1:13" x14ac:dyDescent="0.4">
      <c r="B167" s="185"/>
      <c r="C167" s="185"/>
      <c r="D167" s="75"/>
      <c r="E167" s="75"/>
    </row>
    <row r="168" spans="1:13" x14ac:dyDescent="0.35">
      <c r="B168" s="75"/>
      <c r="C168" s="75"/>
      <c r="D168" s="75"/>
      <c r="E168" s="75"/>
    </row>
    <row r="169" spans="1:13" x14ac:dyDescent="0.35">
      <c r="B169" s="75"/>
      <c r="C169" s="75"/>
      <c r="D169" s="75"/>
      <c r="E169" s="75"/>
    </row>
    <row r="170" spans="1:13" x14ac:dyDescent="0.35">
      <c r="B170" s="75"/>
      <c r="C170" s="75"/>
      <c r="D170" s="75"/>
      <c r="E170" s="75"/>
    </row>
    <row r="173" spans="1:13" ht="15.4" x14ac:dyDescent="0.45">
      <c r="B173" s="105"/>
      <c r="C173" s="104"/>
    </row>
    <row r="175" spans="1:13" x14ac:dyDescent="0.35">
      <c r="B175"/>
    </row>
    <row r="176" spans="1:13" ht="15" x14ac:dyDescent="0.35">
      <c r="B176" s="106"/>
    </row>
    <row r="177" spans="2:2" ht="15" x14ac:dyDescent="0.35">
      <c r="B177" s="106"/>
    </row>
    <row r="178" spans="2:2" ht="15" x14ac:dyDescent="0.35">
      <c r="B178" s="106"/>
    </row>
  </sheetData>
  <autoFilter ref="A1:E1" xr:uid="{00000000-0001-0000-0100-000000000000}"/>
  <mergeCells count="3">
    <mergeCell ref="F1:F50"/>
    <mergeCell ref="P2:R2"/>
    <mergeCell ref="P3:T3"/>
  </mergeCells>
  <conditionalFormatting sqref="J3">
    <cfRule type="cellIs" dxfId="1" priority="1" operator="greaterThan">
      <formula>0.5</formula>
    </cfRule>
  </conditionalFormatting>
  <conditionalFormatting sqref="J19:J44 J46:J62 J66:J116 J119:J130 J132:J161">
    <cfRule type="cellIs" dxfId="0" priority="2" operator="greaterThan">
      <formula>0.5</formula>
    </cfRule>
  </conditionalFormatting>
  <printOptions horizontalCentered="1" verticalCentered="1"/>
  <pageMargins left="0.25" right="0.25" top="0.75" bottom="0.75" header="0.3" footer="0.3"/>
  <pageSetup paperSize="9" scale="31" fitToHeight="0" orientation="portrait" cellComments="asDisplayed" r:id="rId1"/>
  <headerFooter alignWithMargins="0">
    <oddHeader>&amp;CBezeichnung der Hochschülerinnen- und Hochschülerschaft</oddHeader>
    <oddFooter xml:space="preserve">&amp;LBeispielfall Überleitung JVA gem. § 11 Abs. 6 HS-WV&amp;R&amp;D &amp;T </oddFooter>
  </headerFooter>
  <rowBreaks count="2" manualBreakCount="2">
    <brk id="49" max="16383" man="1"/>
    <brk id="11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A670-C65B-4849-A80B-D3271B9FC682}">
  <sheetPr>
    <tabColor rgb="FFFFFF00"/>
  </sheetPr>
  <dimension ref="A1:J81"/>
  <sheetViews>
    <sheetView zoomScale="74" workbookViewId="0">
      <selection activeCell="C74" sqref="C74"/>
    </sheetView>
  </sheetViews>
  <sheetFormatPr baseColWidth="10" defaultColWidth="9.1328125" defaultRowHeight="12.75" x14ac:dyDescent="0.35"/>
  <cols>
    <col min="1" max="1" width="94.3984375" bestFit="1" customWidth="1"/>
    <col min="2" max="2" width="21.86328125" bestFit="1" customWidth="1"/>
    <col min="4" max="4" width="10.1328125" bestFit="1" customWidth="1"/>
  </cols>
  <sheetData>
    <row r="1" spans="1:10" ht="12.75" customHeight="1" x14ac:dyDescent="0.4">
      <c r="A1" s="163" t="s">
        <v>153</v>
      </c>
      <c r="B1" s="164" t="s">
        <v>37</v>
      </c>
      <c r="C1" s="165" t="s">
        <v>38</v>
      </c>
      <c r="D1" s="165" t="s">
        <v>39</v>
      </c>
      <c r="E1" s="193" t="s">
        <v>40</v>
      </c>
      <c r="F1" s="165" t="s">
        <v>41</v>
      </c>
      <c r="G1" s="165" t="s">
        <v>42</v>
      </c>
      <c r="H1" s="165" t="s">
        <v>43</v>
      </c>
      <c r="I1" s="165" t="s">
        <v>44</v>
      </c>
      <c r="J1" s="166"/>
    </row>
    <row r="2" spans="1:10" ht="13.15" x14ac:dyDescent="0.4">
      <c r="A2" s="165"/>
      <c r="B2" s="165"/>
      <c r="C2" s="165"/>
      <c r="D2" s="165"/>
      <c r="E2" s="193"/>
      <c r="F2" s="165"/>
      <c r="G2" s="165"/>
      <c r="H2" s="165"/>
      <c r="I2" s="165"/>
      <c r="J2" s="166"/>
    </row>
    <row r="3" spans="1:10" ht="13.15" x14ac:dyDescent="0.4">
      <c r="A3" s="22" t="s">
        <v>45</v>
      </c>
      <c r="B3" s="22"/>
      <c r="C3" s="22">
        <v>100000</v>
      </c>
      <c r="D3" s="165"/>
      <c r="E3" s="193"/>
      <c r="F3" s="165"/>
      <c r="G3" s="165"/>
      <c r="H3" s="165"/>
      <c r="I3" s="165"/>
      <c r="J3" s="166"/>
    </row>
    <row r="4" spans="1:10" ht="13.15" x14ac:dyDescent="0.4">
      <c r="A4" s="165"/>
      <c r="B4" s="165"/>
      <c r="C4" s="165"/>
      <c r="D4" s="165"/>
      <c r="E4" s="193"/>
      <c r="F4" s="165"/>
      <c r="G4" s="165"/>
      <c r="H4" s="165"/>
      <c r="I4" s="165"/>
      <c r="J4" s="166"/>
    </row>
    <row r="5" spans="1:10" ht="13.15" x14ac:dyDescent="0.4">
      <c r="A5" s="157" t="s">
        <v>154</v>
      </c>
      <c r="B5" s="157"/>
      <c r="C5" s="22"/>
      <c r="D5" s="22"/>
      <c r="E5" s="193"/>
      <c r="F5" s="22"/>
      <c r="G5" s="22"/>
      <c r="H5" s="22"/>
      <c r="I5" s="22"/>
      <c r="J5" s="21"/>
    </row>
    <row r="6" spans="1:10" x14ac:dyDescent="0.35">
      <c r="A6" s="21"/>
      <c r="B6" s="21"/>
      <c r="C6" s="21"/>
      <c r="D6" s="22"/>
      <c r="E6" s="193"/>
      <c r="F6" s="22"/>
      <c r="G6" s="22"/>
      <c r="H6" s="22"/>
      <c r="I6" s="22"/>
      <c r="J6" s="21"/>
    </row>
    <row r="7" spans="1:10" ht="13.15" x14ac:dyDescent="0.4">
      <c r="A7" s="157" t="s">
        <v>155</v>
      </c>
      <c r="B7" s="167" t="s">
        <v>156</v>
      </c>
      <c r="C7" s="22"/>
      <c r="D7" s="22"/>
      <c r="E7" s="193"/>
      <c r="F7" s="22"/>
      <c r="G7" s="22"/>
      <c r="H7" s="22"/>
      <c r="I7" s="22"/>
      <c r="J7" s="21"/>
    </row>
    <row r="8" spans="1:10" x14ac:dyDescent="0.35">
      <c r="A8" s="22" t="s">
        <v>55</v>
      </c>
      <c r="B8" s="167">
        <v>5100</v>
      </c>
      <c r="C8" s="22"/>
      <c r="D8" s="22"/>
      <c r="E8" s="193"/>
      <c r="F8" s="22"/>
      <c r="G8" s="22"/>
      <c r="H8" s="22"/>
      <c r="I8" s="22"/>
      <c r="J8" s="21"/>
    </row>
    <row r="9" spans="1:10" x14ac:dyDescent="0.35">
      <c r="A9" s="22" t="s">
        <v>157</v>
      </c>
      <c r="B9" s="22"/>
      <c r="C9" s="22"/>
      <c r="D9" s="22">
        <v>1500</v>
      </c>
      <c r="E9" s="193"/>
      <c r="F9" s="22"/>
      <c r="G9" s="22"/>
      <c r="H9" s="22"/>
      <c r="I9" s="22"/>
      <c r="J9" s="21"/>
    </row>
    <row r="10" spans="1:10" x14ac:dyDescent="0.35">
      <c r="A10" s="22" t="s">
        <v>80</v>
      </c>
      <c r="B10" s="22"/>
      <c r="C10" s="22"/>
      <c r="D10" s="22">
        <v>3600</v>
      </c>
      <c r="E10" s="193"/>
      <c r="F10" s="22"/>
      <c r="G10" s="22"/>
      <c r="H10" s="22"/>
      <c r="I10" s="22"/>
      <c r="J10" s="21"/>
    </row>
    <row r="11" spans="1:10" x14ac:dyDescent="0.35">
      <c r="A11" s="194" t="s">
        <v>158</v>
      </c>
      <c r="B11" s="195"/>
      <c r="C11" s="195"/>
      <c r="D11" s="195"/>
      <c r="E11" s="193"/>
      <c r="F11" s="22"/>
      <c r="G11" s="22"/>
      <c r="H11" s="22"/>
      <c r="I11" s="22"/>
      <c r="J11" s="21"/>
    </row>
    <row r="12" spans="1:10" ht="13.15" x14ac:dyDescent="0.4">
      <c r="A12" s="157" t="s">
        <v>159</v>
      </c>
      <c r="B12" s="167" t="s">
        <v>160</v>
      </c>
      <c r="C12" s="22"/>
      <c r="D12" s="22"/>
      <c r="E12" s="193"/>
      <c r="F12" s="22"/>
      <c r="G12" s="22"/>
      <c r="H12" s="22"/>
      <c r="I12" s="22"/>
      <c r="J12" s="21"/>
    </row>
    <row r="13" spans="1:10" x14ac:dyDescent="0.35">
      <c r="A13" s="22" t="s">
        <v>55</v>
      </c>
      <c r="B13" s="167">
        <v>6000</v>
      </c>
      <c r="C13" s="22"/>
      <c r="D13" s="22"/>
      <c r="E13" s="193"/>
      <c r="F13" s="22"/>
      <c r="G13" s="22"/>
      <c r="H13" s="22"/>
      <c r="I13" s="22"/>
      <c r="J13" s="21"/>
    </row>
    <row r="14" spans="1:10" x14ac:dyDescent="0.35">
      <c r="A14" s="22" t="s">
        <v>157</v>
      </c>
      <c r="B14" s="22"/>
      <c r="C14" s="22"/>
      <c r="D14" s="22">
        <v>1500</v>
      </c>
      <c r="E14" s="193"/>
      <c r="F14" s="22"/>
      <c r="G14" s="22"/>
      <c r="H14" s="22"/>
      <c r="I14" s="22"/>
      <c r="J14" s="21"/>
    </row>
    <row r="15" spans="1:10" x14ac:dyDescent="0.35">
      <c r="A15" s="22" t="s">
        <v>80</v>
      </c>
      <c r="B15" s="22"/>
      <c r="C15" s="22"/>
      <c r="D15" s="22">
        <v>4400</v>
      </c>
      <c r="E15" s="193"/>
      <c r="F15" s="22"/>
      <c r="G15" s="22"/>
      <c r="H15" s="22"/>
      <c r="I15" s="22"/>
      <c r="J15" s="21"/>
    </row>
    <row r="16" spans="1:10" x14ac:dyDescent="0.35">
      <c r="A16" s="22"/>
      <c r="B16" s="22"/>
      <c r="C16" s="22"/>
      <c r="D16" s="22"/>
      <c r="E16" s="193"/>
      <c r="F16" s="22"/>
      <c r="G16" s="22"/>
      <c r="H16" s="22"/>
      <c r="I16" s="22"/>
      <c r="J16" s="21"/>
    </row>
    <row r="17" spans="1:10" ht="13.15" x14ac:dyDescent="0.4">
      <c r="A17" s="157" t="s">
        <v>161</v>
      </c>
      <c r="B17" s="167" t="s">
        <v>162</v>
      </c>
      <c r="C17" s="22"/>
      <c r="D17" s="22"/>
      <c r="E17" s="193"/>
      <c r="F17" s="22"/>
      <c r="G17" s="22"/>
      <c r="H17" s="22"/>
      <c r="I17" s="22"/>
      <c r="J17" s="21"/>
    </row>
    <row r="18" spans="1:10" x14ac:dyDescent="0.35">
      <c r="A18" s="22" t="s">
        <v>55</v>
      </c>
      <c r="B18" s="167">
        <v>4500</v>
      </c>
      <c r="C18" s="22"/>
      <c r="D18" s="22"/>
      <c r="E18" s="193"/>
      <c r="F18" s="22"/>
      <c r="G18" s="22"/>
      <c r="H18" s="22"/>
      <c r="I18" s="22"/>
      <c r="J18" s="21"/>
    </row>
    <row r="19" spans="1:10" x14ac:dyDescent="0.35">
      <c r="A19" s="22" t="s">
        <v>157</v>
      </c>
      <c r="B19" s="22"/>
      <c r="C19" s="22"/>
      <c r="D19" s="22">
        <v>1500</v>
      </c>
      <c r="E19" s="193"/>
      <c r="F19" s="22"/>
      <c r="G19" s="22"/>
      <c r="H19" s="22"/>
      <c r="I19" s="22"/>
      <c r="J19" s="21"/>
    </row>
    <row r="20" spans="1:10" x14ac:dyDescent="0.35">
      <c r="A20" s="22" t="s">
        <v>80</v>
      </c>
      <c r="B20" s="22"/>
      <c r="C20" s="22"/>
      <c r="D20" s="22">
        <v>2700</v>
      </c>
      <c r="E20" s="193"/>
      <c r="F20" s="22"/>
      <c r="G20" s="22"/>
      <c r="H20" s="22"/>
      <c r="I20" s="22"/>
      <c r="J20" s="21"/>
    </row>
    <row r="21" spans="1:10" x14ac:dyDescent="0.35">
      <c r="A21" s="22"/>
      <c r="B21" s="22"/>
      <c r="C21" s="22"/>
      <c r="D21" s="22"/>
      <c r="E21" s="193"/>
      <c r="F21" s="22"/>
      <c r="G21" s="22"/>
      <c r="H21" s="22"/>
      <c r="I21" s="22"/>
      <c r="J21" s="21"/>
    </row>
    <row r="22" spans="1:10" ht="13.15" x14ac:dyDescent="0.4">
      <c r="A22" s="157" t="s">
        <v>163</v>
      </c>
      <c r="B22" s="22" t="s">
        <v>164</v>
      </c>
      <c r="C22" s="22"/>
      <c r="D22" s="22"/>
      <c r="E22" s="193"/>
      <c r="F22" s="22"/>
      <c r="G22" s="22"/>
      <c r="H22" s="22"/>
      <c r="I22" s="22"/>
      <c r="J22" s="21"/>
    </row>
    <row r="23" spans="1:10" x14ac:dyDescent="0.35">
      <c r="A23" s="22" t="s">
        <v>165</v>
      </c>
      <c r="B23" s="22"/>
      <c r="C23" s="22"/>
      <c r="D23" s="22" t="s">
        <v>166</v>
      </c>
      <c r="E23" s="193"/>
      <c r="F23" s="22"/>
      <c r="G23" s="22"/>
      <c r="H23" s="22"/>
      <c r="I23" s="22"/>
      <c r="J23" s="21"/>
    </row>
    <row r="24" spans="1:10" x14ac:dyDescent="0.35">
      <c r="A24" s="22" t="s">
        <v>165</v>
      </c>
      <c r="B24" s="22"/>
      <c r="C24" s="22"/>
      <c r="D24" s="22" t="s">
        <v>166</v>
      </c>
      <c r="E24" s="193"/>
      <c r="F24" s="22"/>
      <c r="G24" s="22"/>
      <c r="H24" s="22"/>
      <c r="I24" s="22"/>
      <c r="J24" s="21"/>
    </row>
    <row r="25" spans="1:10" x14ac:dyDescent="0.35">
      <c r="A25" s="22"/>
      <c r="B25" s="22"/>
      <c r="C25" s="22"/>
      <c r="D25" s="22"/>
      <c r="E25" s="193"/>
      <c r="F25" s="22"/>
      <c r="G25" s="22"/>
      <c r="H25" s="22"/>
      <c r="I25" s="22"/>
      <c r="J25" s="21"/>
    </row>
    <row r="26" spans="1:10" ht="13.15" x14ac:dyDescent="0.4">
      <c r="A26" s="157" t="s">
        <v>167</v>
      </c>
      <c r="B26" s="157"/>
      <c r="C26" s="22"/>
      <c r="D26" s="22"/>
      <c r="E26" s="193"/>
      <c r="F26" s="22"/>
      <c r="G26" s="22"/>
      <c r="H26" s="22"/>
      <c r="I26" s="22"/>
      <c r="J26" s="21"/>
    </row>
    <row r="27" spans="1:10" x14ac:dyDescent="0.35">
      <c r="A27" s="22" t="s">
        <v>51</v>
      </c>
      <c r="B27" s="22">
        <v>70000</v>
      </c>
      <c r="C27" s="21"/>
      <c r="D27" s="22"/>
      <c r="E27" s="55"/>
      <c r="F27" s="22"/>
      <c r="G27" s="22"/>
      <c r="H27" s="22"/>
      <c r="I27" s="22"/>
      <c r="J27" s="21"/>
    </row>
    <row r="28" spans="1:10" ht="13.15" x14ac:dyDescent="0.4">
      <c r="A28" s="157" t="s">
        <v>133</v>
      </c>
      <c r="B28" s="157"/>
      <c r="C28" s="22"/>
      <c r="D28" s="22"/>
      <c r="E28" s="55"/>
      <c r="F28" s="22"/>
      <c r="G28" s="22"/>
      <c r="H28" s="22"/>
      <c r="I28" s="22"/>
      <c r="J28" s="21"/>
    </row>
    <row r="29" spans="1:10" x14ac:dyDescent="0.35">
      <c r="A29" s="22" t="s">
        <v>134</v>
      </c>
      <c r="B29" s="22"/>
      <c r="C29" s="22"/>
      <c r="D29" s="22">
        <v>24500</v>
      </c>
      <c r="E29" s="55"/>
      <c r="F29" s="22"/>
      <c r="G29" s="22"/>
      <c r="H29" s="22"/>
      <c r="I29" s="22"/>
      <c r="J29" s="21"/>
    </row>
    <row r="30" spans="1:10" x14ac:dyDescent="0.35">
      <c r="A30" s="22" t="s">
        <v>135</v>
      </c>
      <c r="B30" s="22"/>
      <c r="C30" s="22"/>
      <c r="D30" s="22">
        <v>7033.6</v>
      </c>
      <c r="E30" s="55"/>
      <c r="F30" s="22"/>
      <c r="G30" s="22"/>
      <c r="H30" s="22"/>
      <c r="I30" s="22"/>
      <c r="J30" s="21"/>
    </row>
    <row r="31" spans="1:10" x14ac:dyDescent="0.35">
      <c r="A31" s="22" t="s">
        <v>136</v>
      </c>
      <c r="B31" s="22"/>
      <c r="C31" s="22"/>
      <c r="D31" s="22">
        <v>374.92</v>
      </c>
      <c r="E31" s="55"/>
      <c r="F31" s="22"/>
      <c r="G31" s="22"/>
      <c r="H31" s="22"/>
      <c r="I31" s="22"/>
      <c r="J31" s="21"/>
    </row>
    <row r="32" spans="1:10" ht="25.5" x14ac:dyDescent="0.35">
      <c r="A32" s="164" t="s">
        <v>168</v>
      </c>
      <c r="B32" s="164"/>
      <c r="C32" s="22"/>
      <c r="D32" s="22" t="s">
        <v>166</v>
      </c>
      <c r="E32" s="55"/>
      <c r="F32" s="22"/>
      <c r="G32" s="22"/>
      <c r="H32" s="22"/>
      <c r="I32" s="22"/>
      <c r="J32" s="21"/>
    </row>
    <row r="33" spans="1:10" ht="13.15" x14ac:dyDescent="0.4">
      <c r="A33" s="157" t="s">
        <v>169</v>
      </c>
      <c r="B33" s="157"/>
      <c r="C33" s="22"/>
      <c r="D33" s="22"/>
      <c r="E33" s="55"/>
      <c r="F33" s="22"/>
      <c r="G33" s="22"/>
      <c r="H33" s="22"/>
      <c r="I33" s="22"/>
      <c r="J33" s="21"/>
    </row>
    <row r="34" spans="1:10" x14ac:dyDescent="0.35">
      <c r="A34" s="22" t="s">
        <v>157</v>
      </c>
      <c r="B34" s="22"/>
      <c r="C34" s="22"/>
      <c r="D34" s="22">
        <v>4000</v>
      </c>
      <c r="E34" s="55"/>
      <c r="F34" s="22"/>
      <c r="G34" s="22"/>
      <c r="H34" s="22"/>
      <c r="I34" s="22"/>
      <c r="J34" s="21"/>
    </row>
    <row r="35" spans="1:10" x14ac:dyDescent="0.35">
      <c r="A35" s="22" t="s">
        <v>80</v>
      </c>
      <c r="B35" s="22"/>
      <c r="C35" s="22"/>
      <c r="D35" s="22">
        <v>10000</v>
      </c>
      <c r="E35" s="55"/>
      <c r="F35" s="22"/>
      <c r="G35" s="22"/>
      <c r="H35" s="22"/>
      <c r="I35" s="22"/>
      <c r="J35" s="21"/>
    </row>
    <row r="36" spans="1:10" ht="13.15" x14ac:dyDescent="0.4">
      <c r="A36" s="157" t="s">
        <v>170</v>
      </c>
      <c r="B36" s="157"/>
      <c r="C36" s="22"/>
      <c r="D36" s="22"/>
      <c r="E36" s="55"/>
      <c r="F36" s="22"/>
      <c r="G36" s="22"/>
      <c r="H36" s="22"/>
      <c r="I36" s="22"/>
      <c r="J36" s="21"/>
    </row>
    <row r="37" spans="1:10" x14ac:dyDescent="0.35">
      <c r="A37" s="22" t="s">
        <v>157</v>
      </c>
      <c r="B37" s="22"/>
      <c r="C37" s="22"/>
      <c r="D37" s="22">
        <v>2200</v>
      </c>
      <c r="E37" s="55"/>
      <c r="F37" s="22"/>
      <c r="G37" s="22"/>
      <c r="H37" s="22"/>
      <c r="I37" s="22"/>
      <c r="J37" s="21"/>
    </row>
    <row r="38" spans="1:10" x14ac:dyDescent="0.35">
      <c r="A38" s="22" t="s">
        <v>80</v>
      </c>
      <c r="B38" s="22"/>
      <c r="C38" s="22"/>
      <c r="D38" s="22">
        <v>5000</v>
      </c>
      <c r="E38" s="55"/>
      <c r="F38" s="22"/>
      <c r="G38" s="22"/>
      <c r="H38" s="22"/>
      <c r="I38" s="22"/>
      <c r="J38" s="21"/>
    </row>
    <row r="39" spans="1:10" x14ac:dyDescent="0.35">
      <c r="A39" s="22" t="s">
        <v>115</v>
      </c>
      <c r="B39" s="22"/>
      <c r="C39" s="22"/>
      <c r="D39" s="22">
        <v>3100</v>
      </c>
      <c r="E39" s="55"/>
      <c r="F39" s="22"/>
      <c r="G39" s="22"/>
      <c r="H39" s="22"/>
      <c r="I39" s="22"/>
      <c r="J39" s="21"/>
    </row>
    <row r="40" spans="1:10" x14ac:dyDescent="0.35">
      <c r="A40" s="22" t="s">
        <v>171</v>
      </c>
      <c r="B40" s="22"/>
      <c r="C40" s="22"/>
      <c r="D40" s="22">
        <v>2000</v>
      </c>
      <c r="E40" s="55"/>
      <c r="F40" s="22"/>
      <c r="G40" s="22"/>
      <c r="H40" s="22"/>
      <c r="I40" s="22"/>
      <c r="J40" s="21"/>
    </row>
    <row r="41" spans="1:10" x14ac:dyDescent="0.35">
      <c r="A41" s="22" t="s">
        <v>172</v>
      </c>
      <c r="B41" s="22"/>
      <c r="C41" s="22"/>
      <c r="D41" s="22">
        <v>2500</v>
      </c>
      <c r="E41" s="55"/>
      <c r="F41" s="22"/>
      <c r="G41" s="22"/>
      <c r="H41" s="22"/>
      <c r="I41" s="22"/>
      <c r="J41" s="21"/>
    </row>
    <row r="42" spans="1:10" x14ac:dyDescent="0.35">
      <c r="A42" s="22" t="s">
        <v>173</v>
      </c>
      <c r="B42" s="22"/>
      <c r="C42" s="22"/>
      <c r="D42" s="22">
        <v>900</v>
      </c>
      <c r="E42" s="55"/>
      <c r="F42" s="22"/>
      <c r="G42" s="22"/>
      <c r="H42" s="22"/>
      <c r="I42" s="22"/>
      <c r="J42" s="21"/>
    </row>
    <row r="43" spans="1:10" ht="13.15" x14ac:dyDescent="0.4">
      <c r="A43" s="157" t="s">
        <v>174</v>
      </c>
      <c r="B43" s="157"/>
      <c r="C43" s="22"/>
      <c r="D43" s="22"/>
      <c r="E43" s="55"/>
      <c r="F43" s="22"/>
      <c r="G43" s="22"/>
      <c r="H43" s="22"/>
      <c r="I43" s="22"/>
      <c r="J43" s="21"/>
    </row>
    <row r="44" spans="1:10" x14ac:dyDescent="0.35">
      <c r="A44" s="22" t="s">
        <v>157</v>
      </c>
      <c r="B44" s="22"/>
      <c r="C44" s="22"/>
      <c r="D44" s="22">
        <v>2000</v>
      </c>
      <c r="E44" s="55"/>
      <c r="F44" s="22"/>
      <c r="G44" s="22"/>
      <c r="H44" s="22"/>
      <c r="I44" s="22"/>
      <c r="J44" s="21"/>
    </row>
    <row r="45" spans="1:10" x14ac:dyDescent="0.35">
      <c r="A45" s="22" t="s">
        <v>80</v>
      </c>
      <c r="B45" s="22"/>
      <c r="C45" s="22"/>
      <c r="D45" s="22">
        <v>8000</v>
      </c>
      <c r="E45" s="55"/>
      <c r="F45" s="22"/>
      <c r="G45" s="22"/>
      <c r="H45" s="22"/>
      <c r="I45" s="22"/>
      <c r="J45" s="21"/>
    </row>
    <row r="46" spans="1:10" ht="13.15" x14ac:dyDescent="0.4">
      <c r="A46" s="157" t="s">
        <v>175</v>
      </c>
      <c r="B46" s="157"/>
      <c r="C46" s="22"/>
      <c r="D46" s="22"/>
      <c r="E46" s="55"/>
      <c r="F46" s="22"/>
      <c r="G46" s="22"/>
      <c r="H46" s="22"/>
      <c r="I46" s="22"/>
      <c r="J46" s="21"/>
    </row>
    <row r="47" spans="1:10" x14ac:dyDescent="0.35">
      <c r="A47" s="22" t="s">
        <v>165</v>
      </c>
      <c r="B47" s="22"/>
      <c r="C47" s="22"/>
      <c r="D47" s="22" t="s">
        <v>166</v>
      </c>
      <c r="E47" s="55"/>
      <c r="F47" s="22"/>
      <c r="G47" s="22"/>
      <c r="H47" s="22"/>
      <c r="I47" s="22"/>
      <c r="J47" s="21"/>
    </row>
    <row r="48" spans="1:10" x14ac:dyDescent="0.35">
      <c r="A48" s="22" t="s">
        <v>165</v>
      </c>
      <c r="B48" s="22"/>
      <c r="C48" s="22"/>
      <c r="D48" s="22" t="s">
        <v>166</v>
      </c>
      <c r="E48" s="55"/>
      <c r="F48" s="22"/>
      <c r="G48" s="22"/>
      <c r="H48" s="22"/>
      <c r="I48" s="22"/>
      <c r="J48" s="21"/>
    </row>
    <row r="49" spans="1:10" x14ac:dyDescent="0.35">
      <c r="A49" s="22"/>
      <c r="B49" s="22"/>
      <c r="C49" s="22"/>
      <c r="D49" s="22"/>
      <c r="E49" s="55"/>
      <c r="F49" s="22"/>
      <c r="G49" s="22"/>
      <c r="H49" s="22"/>
      <c r="I49" s="22"/>
      <c r="J49" s="21"/>
    </row>
    <row r="50" spans="1:10" ht="13.15" x14ac:dyDescent="0.4">
      <c r="A50" s="157" t="s">
        <v>176</v>
      </c>
      <c r="B50" s="157"/>
      <c r="C50" s="22"/>
      <c r="D50" s="22"/>
      <c r="E50" s="55"/>
      <c r="F50" s="22"/>
      <c r="G50" s="22"/>
      <c r="H50" s="22"/>
      <c r="I50" s="22"/>
      <c r="J50" s="21"/>
    </row>
    <row r="51" spans="1:10" x14ac:dyDescent="0.35">
      <c r="A51" s="22" t="s">
        <v>177</v>
      </c>
      <c r="B51" s="22"/>
      <c r="C51" s="22">
        <v>6500</v>
      </c>
      <c r="D51" s="22">
        <v>6000</v>
      </c>
      <c r="E51" s="55"/>
      <c r="F51" s="22"/>
      <c r="G51" s="22"/>
      <c r="H51" s="22"/>
      <c r="I51" s="22"/>
      <c r="J51" s="21"/>
    </row>
    <row r="52" spans="1:10" x14ac:dyDescent="0.35">
      <c r="A52" s="22" t="s">
        <v>165</v>
      </c>
      <c r="B52" s="22"/>
      <c r="C52" s="21"/>
      <c r="D52" s="22"/>
      <c r="E52" s="55"/>
      <c r="F52" s="22"/>
      <c r="G52" s="22"/>
      <c r="H52" s="22"/>
      <c r="I52" s="22"/>
      <c r="J52" s="21"/>
    </row>
    <row r="53" spans="1:10" x14ac:dyDescent="0.35">
      <c r="A53" s="22" t="s">
        <v>165</v>
      </c>
      <c r="B53" s="22"/>
      <c r="C53" s="22"/>
      <c r="D53" s="22" t="s">
        <v>166</v>
      </c>
      <c r="E53" s="55"/>
      <c r="F53" s="22"/>
      <c r="G53" s="22"/>
      <c r="H53" s="22"/>
      <c r="I53" s="22"/>
      <c r="J53" s="21"/>
    </row>
    <row r="54" spans="1:10" x14ac:dyDescent="0.35">
      <c r="A54" s="22"/>
      <c r="B54" s="22"/>
      <c r="C54" s="22"/>
      <c r="D54" s="22"/>
      <c r="E54" s="55"/>
      <c r="F54" s="22"/>
      <c r="G54" s="22"/>
      <c r="H54" s="22"/>
      <c r="I54" s="22"/>
      <c r="J54" s="21"/>
    </row>
    <row r="55" spans="1:10" ht="13.15" x14ac:dyDescent="0.4">
      <c r="A55" s="157" t="s">
        <v>143</v>
      </c>
      <c r="B55" s="157"/>
      <c r="C55" s="22"/>
      <c r="D55" s="22"/>
      <c r="E55" s="55"/>
      <c r="F55" s="22"/>
      <c r="G55" s="22"/>
      <c r="H55" s="22"/>
      <c r="I55" s="22"/>
      <c r="J55" s="21"/>
    </row>
    <row r="56" spans="1:10" x14ac:dyDescent="0.35">
      <c r="A56" s="22" t="s">
        <v>178</v>
      </c>
      <c r="B56" s="22"/>
      <c r="C56" s="22">
        <v>14000</v>
      </c>
      <c r="D56" s="22">
        <v>12500</v>
      </c>
      <c r="E56" s="55"/>
      <c r="F56" s="22"/>
      <c r="G56" s="22"/>
      <c r="H56" s="22"/>
      <c r="I56" s="22"/>
      <c r="J56" s="21"/>
    </row>
    <row r="57" spans="1:10" x14ac:dyDescent="0.35">
      <c r="A57" s="22" t="s">
        <v>179</v>
      </c>
      <c r="B57" s="22"/>
      <c r="C57" s="22">
        <v>8000</v>
      </c>
      <c r="D57" s="22">
        <v>7200</v>
      </c>
      <c r="E57" s="55"/>
      <c r="F57" s="22"/>
      <c r="G57" s="22"/>
      <c r="H57" s="22"/>
      <c r="I57" s="22"/>
      <c r="J57" s="21"/>
    </row>
    <row r="58" spans="1:10" x14ac:dyDescent="0.35">
      <c r="A58" s="22" t="s">
        <v>165</v>
      </c>
      <c r="B58" s="22"/>
      <c r="C58" s="22"/>
      <c r="D58" s="22"/>
      <c r="E58" s="55"/>
      <c r="F58" s="22"/>
      <c r="G58" s="22"/>
      <c r="H58" s="22"/>
      <c r="I58" s="22"/>
      <c r="J58" s="21"/>
    </row>
    <row r="59" spans="1:10" x14ac:dyDescent="0.35">
      <c r="A59" s="22" t="s">
        <v>165</v>
      </c>
      <c r="B59" s="22"/>
      <c r="C59" s="22"/>
      <c r="D59" s="22"/>
      <c r="E59" s="55"/>
      <c r="F59" s="22"/>
      <c r="G59" s="22"/>
      <c r="H59" s="22"/>
      <c r="I59" s="22"/>
      <c r="J59" s="21"/>
    </row>
    <row r="60" spans="1:10" ht="13.15" x14ac:dyDescent="0.4">
      <c r="A60" s="22"/>
      <c r="B60" s="22"/>
      <c r="C60" s="22"/>
      <c r="D60" s="22"/>
      <c r="E60" s="55"/>
      <c r="F60" s="22"/>
      <c r="G60" s="22"/>
      <c r="H60" s="22"/>
      <c r="I60" s="157"/>
      <c r="J60" s="21"/>
    </row>
    <row r="61" spans="1:10" ht="13.15" x14ac:dyDescent="0.4">
      <c r="A61" s="157" t="s">
        <v>180</v>
      </c>
      <c r="B61" s="157"/>
      <c r="C61" s="22"/>
      <c r="D61" s="22"/>
      <c r="E61" s="55"/>
      <c r="F61" s="22"/>
      <c r="G61" s="22"/>
      <c r="H61" s="22"/>
      <c r="I61" s="22"/>
      <c r="J61" s="21"/>
    </row>
    <row r="62" spans="1:10" x14ac:dyDescent="0.35">
      <c r="A62" s="22" t="s">
        <v>125</v>
      </c>
      <c r="B62" s="22"/>
      <c r="C62" s="22"/>
      <c r="D62" s="22">
        <v>550</v>
      </c>
      <c r="E62" s="55"/>
      <c r="F62" s="22"/>
      <c r="G62" s="22"/>
      <c r="H62" s="22"/>
      <c r="I62" s="22"/>
      <c r="J62" s="21"/>
    </row>
    <row r="63" spans="1:10" x14ac:dyDescent="0.35">
      <c r="A63" s="22" t="s">
        <v>146</v>
      </c>
      <c r="B63" s="22"/>
      <c r="C63" s="22">
        <v>50</v>
      </c>
      <c r="D63" s="22"/>
      <c r="E63" s="55"/>
      <c r="F63" s="22"/>
      <c r="G63" s="22"/>
      <c r="H63" s="22"/>
      <c r="I63" s="22"/>
      <c r="J63" s="21"/>
    </row>
    <row r="64" spans="1:10" x14ac:dyDescent="0.35">
      <c r="A64" s="22" t="s">
        <v>149</v>
      </c>
      <c r="B64" s="22"/>
      <c r="C64" s="22">
        <v>2000</v>
      </c>
      <c r="D64" s="22"/>
      <c r="E64" s="55"/>
      <c r="F64" s="22"/>
      <c r="G64" s="22"/>
      <c r="H64" s="22"/>
      <c r="I64" s="22"/>
      <c r="J64" s="21"/>
    </row>
    <row r="65" spans="1:10" x14ac:dyDescent="0.35">
      <c r="A65" s="22" t="s">
        <v>181</v>
      </c>
      <c r="B65" s="22"/>
      <c r="C65" s="22"/>
      <c r="D65" s="22">
        <v>1750</v>
      </c>
      <c r="E65" s="55"/>
      <c r="F65" s="22"/>
      <c r="G65" s="22"/>
      <c r="H65" s="22"/>
      <c r="I65" s="22"/>
      <c r="J65" s="21"/>
    </row>
    <row r="66" spans="1:10" x14ac:dyDescent="0.35">
      <c r="A66" s="22" t="s">
        <v>165</v>
      </c>
      <c r="B66" s="22"/>
      <c r="C66" s="22"/>
      <c r="D66" s="22"/>
      <c r="E66" s="55"/>
      <c r="F66" s="22"/>
      <c r="G66" s="22"/>
      <c r="H66" s="22"/>
      <c r="I66" s="22"/>
      <c r="J66" s="21"/>
    </row>
    <row r="67" spans="1:10" x14ac:dyDescent="0.35">
      <c r="A67" s="22" t="s">
        <v>165</v>
      </c>
      <c r="B67" s="22"/>
      <c r="C67" s="22"/>
      <c r="D67" s="22"/>
      <c r="E67" s="55"/>
      <c r="F67" s="22"/>
      <c r="G67" s="22"/>
      <c r="H67" s="22"/>
      <c r="I67" s="22"/>
      <c r="J67" s="21"/>
    </row>
    <row r="68" spans="1:10" x14ac:dyDescent="0.35">
      <c r="A68" s="22"/>
      <c r="B68" s="22"/>
      <c r="C68" s="22"/>
      <c r="D68" s="22"/>
      <c r="E68" s="55"/>
      <c r="F68" s="22"/>
      <c r="G68" s="22"/>
      <c r="H68" s="22"/>
      <c r="I68" s="22"/>
      <c r="J68" s="21"/>
    </row>
    <row r="69" spans="1:10" ht="13.15" x14ac:dyDescent="0.4">
      <c r="A69" s="168" t="s">
        <v>150</v>
      </c>
      <c r="B69" s="168"/>
      <c r="C69" s="168">
        <v>130550</v>
      </c>
      <c r="D69" s="168">
        <v>114808.52</v>
      </c>
      <c r="E69" s="169"/>
      <c r="F69" s="168"/>
      <c r="G69" s="168"/>
      <c r="H69" s="168"/>
      <c r="I69" s="168"/>
      <c r="J69" s="170"/>
    </row>
    <row r="70" spans="1:10" ht="13.15" x14ac:dyDescent="0.4">
      <c r="A70" s="165" t="s">
        <v>151</v>
      </c>
      <c r="B70" s="165"/>
      <c r="C70" s="22" t="s">
        <v>166</v>
      </c>
      <c r="D70" s="171"/>
      <c r="E70" s="55"/>
      <c r="F70" s="22"/>
      <c r="G70" s="22"/>
      <c r="H70" s="22"/>
      <c r="I70" s="22"/>
      <c r="J70" s="21"/>
    </row>
    <row r="71" spans="1:10" ht="13.15" x14ac:dyDescent="0.4">
      <c r="A71" s="165" t="s">
        <v>182</v>
      </c>
      <c r="B71" s="165"/>
      <c r="C71" s="171"/>
      <c r="D71" s="22">
        <v>15741.48</v>
      </c>
      <c r="E71" s="172"/>
      <c r="F71" s="22"/>
      <c r="G71" s="22"/>
      <c r="H71" s="22"/>
      <c r="I71" s="22"/>
      <c r="J71" s="21"/>
    </row>
    <row r="72" spans="1:10" ht="13.15" x14ac:dyDescent="0.4">
      <c r="A72" s="165"/>
      <c r="B72" s="165"/>
      <c r="C72" s="168">
        <v>130550</v>
      </c>
      <c r="D72" s="168">
        <v>130550</v>
      </c>
      <c r="E72" s="172"/>
      <c r="F72" s="22"/>
      <c r="G72" s="22"/>
      <c r="H72" s="22"/>
      <c r="I72" s="22"/>
      <c r="J72" s="21"/>
    </row>
    <row r="73" spans="1:10" ht="13.15" x14ac:dyDescent="0.4">
      <c r="A73" s="173"/>
      <c r="B73" s="173"/>
      <c r="C73" s="174"/>
      <c r="D73" s="29"/>
      <c r="E73" s="192"/>
      <c r="F73" s="192"/>
      <c r="G73" s="29"/>
      <c r="H73" s="29"/>
      <c r="I73" s="29"/>
      <c r="J73" s="21"/>
    </row>
    <row r="74" spans="1:10" ht="13.15" x14ac:dyDescent="0.4">
      <c r="A74" s="157" t="s">
        <v>183</v>
      </c>
      <c r="B74" s="157"/>
      <c r="C74" s="22">
        <v>27500</v>
      </c>
      <c r="D74" s="175"/>
      <c r="E74" s="192"/>
      <c r="F74" s="192"/>
      <c r="G74" s="21"/>
      <c r="H74" s="21"/>
      <c r="I74" s="21"/>
      <c r="J74" s="21"/>
    </row>
    <row r="75" spans="1:10" x14ac:dyDescent="0.35">
      <c r="A75" s="21"/>
      <c r="B75" s="21"/>
      <c r="C75" s="21"/>
      <c r="D75" s="21"/>
      <c r="E75" s="192"/>
      <c r="F75" s="192"/>
      <c r="G75" s="21"/>
      <c r="H75" s="21"/>
      <c r="I75" s="21"/>
      <c r="J75" s="21"/>
    </row>
    <row r="76" spans="1:10" x14ac:dyDescent="0.35">
      <c r="A76" s="21"/>
      <c r="B76" s="21"/>
      <c r="C76" s="21"/>
      <c r="D76" s="21"/>
      <c r="E76" s="192"/>
      <c r="F76" s="192"/>
      <c r="G76" s="21"/>
      <c r="H76" s="21"/>
      <c r="I76" s="21"/>
      <c r="J76" s="21"/>
    </row>
    <row r="77" spans="1:10" x14ac:dyDescent="0.35">
      <c r="A77" s="21"/>
      <c r="B77" s="21"/>
      <c r="C77" s="21"/>
      <c r="D77" s="21"/>
      <c r="E77" s="192"/>
      <c r="F77" s="192"/>
      <c r="G77" s="21"/>
      <c r="H77" s="21"/>
      <c r="I77" s="21"/>
      <c r="J77" s="21"/>
    </row>
    <row r="78" spans="1:10" ht="13.15" x14ac:dyDescent="0.4">
      <c r="A78" s="176" t="s">
        <v>184</v>
      </c>
      <c r="B78" s="176"/>
      <c r="C78" s="177"/>
      <c r="D78" s="177"/>
      <c r="E78" s="192"/>
      <c r="F78" s="192"/>
      <c r="G78" s="21"/>
      <c r="H78" s="21"/>
      <c r="I78" s="21"/>
      <c r="J78" s="21"/>
    </row>
    <row r="79" spans="1:10" x14ac:dyDescent="0.35">
      <c r="A79" s="177" t="s">
        <v>185</v>
      </c>
      <c r="B79" s="177"/>
      <c r="C79" s="21"/>
      <c r="D79" s="21"/>
      <c r="E79" s="192"/>
      <c r="F79" s="192"/>
      <c r="G79" s="21"/>
      <c r="H79" s="21"/>
      <c r="I79" s="21"/>
      <c r="J79" s="21"/>
    </row>
    <row r="80" spans="1:10" x14ac:dyDescent="0.35">
      <c r="A80" s="21" t="s">
        <v>186</v>
      </c>
      <c r="B80" s="21"/>
      <c r="C80" s="21"/>
      <c r="D80" s="21"/>
      <c r="E80" s="192"/>
      <c r="F80" s="192"/>
      <c r="G80" s="21"/>
      <c r="H80" s="21"/>
      <c r="I80" s="21"/>
      <c r="J80" s="21"/>
    </row>
    <row r="81" spans="1:10" x14ac:dyDescent="0.35">
      <c r="A81" s="21"/>
      <c r="B81" s="21"/>
      <c r="C81" s="21"/>
      <c r="D81" s="21"/>
      <c r="E81" s="192"/>
      <c r="F81" s="192"/>
      <c r="G81" s="21"/>
      <c r="H81" s="21"/>
      <c r="I81" s="21"/>
      <c r="J81" s="21"/>
    </row>
  </sheetData>
  <mergeCells count="11">
    <mergeCell ref="E77:F77"/>
    <mergeCell ref="E78:F78"/>
    <mergeCell ref="E79:F79"/>
    <mergeCell ref="E80:F80"/>
    <mergeCell ref="E81:F81"/>
    <mergeCell ref="E76:F76"/>
    <mergeCell ref="E1:E26"/>
    <mergeCell ref="A11:D11"/>
    <mergeCell ref="E73:F73"/>
    <mergeCell ref="E74:F74"/>
    <mergeCell ref="E75:F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1"/>
  <sheetViews>
    <sheetView zoomScale="90" zoomScaleNormal="90" zoomScaleSheetLayoutView="100" zoomScalePageLayoutView="110" workbookViewId="0">
      <pane ySplit="1" topLeftCell="A2" activePane="bottomLeft" state="frozen"/>
      <selection activeCell="B13" sqref="B13"/>
      <selection pane="bottomLeft" activeCell="B53" sqref="B53"/>
    </sheetView>
  </sheetViews>
  <sheetFormatPr baseColWidth="10" defaultColWidth="11.3984375" defaultRowHeight="12.75" x14ac:dyDescent="0.35"/>
  <cols>
    <col min="1" max="1" width="73" style="21" customWidth="1"/>
    <col min="2" max="2" width="19.86328125" style="21" customWidth="1"/>
    <col min="3" max="3" width="20.73046875" style="21" bestFit="1" customWidth="1"/>
    <col min="4" max="4" width="32.86328125" style="21" bestFit="1" customWidth="1"/>
    <col min="5" max="5" width="12.73046875" style="21" customWidth="1"/>
    <col min="6" max="6" width="13.86328125" style="21" bestFit="1" customWidth="1"/>
    <col min="7" max="16384" width="11.3984375" style="21"/>
  </cols>
  <sheetData>
    <row r="1" spans="1:6" ht="31.35" customHeight="1" x14ac:dyDescent="0.35">
      <c r="A1" s="196" t="s">
        <v>187</v>
      </c>
      <c r="B1" s="196"/>
      <c r="C1" s="32"/>
      <c r="E1" s="41" t="s">
        <v>188</v>
      </c>
      <c r="F1" s="41" t="s">
        <v>189</v>
      </c>
    </row>
    <row r="2" spans="1:6" ht="13.15" x14ac:dyDescent="0.4">
      <c r="A2" s="25" t="s">
        <v>190</v>
      </c>
      <c r="B2" s="22"/>
      <c r="E2" s="29"/>
      <c r="F2" s="29"/>
    </row>
    <row r="3" spans="1:6" x14ac:dyDescent="0.35">
      <c r="A3" s="23" t="s">
        <v>191</v>
      </c>
      <c r="B3" s="20">
        <f>JVA_referatsbezogen!D3</f>
        <v>178472.69999999998</v>
      </c>
      <c r="C3" s="33"/>
      <c r="E3" s="30">
        <f>B3</f>
        <v>178472.69999999998</v>
      </c>
    </row>
    <row r="4" spans="1:6" x14ac:dyDescent="0.35">
      <c r="A4" s="23" t="s">
        <v>192</v>
      </c>
      <c r="B4" s="20">
        <f>JVA_referatsbezogen!C154</f>
        <v>5000</v>
      </c>
      <c r="C4" s="33"/>
      <c r="E4" s="30">
        <f t="shared" ref="E4:E7" si="0">B4</f>
        <v>5000</v>
      </c>
    </row>
    <row r="5" spans="1:6" x14ac:dyDescent="0.35">
      <c r="A5" s="23" t="s">
        <v>193</v>
      </c>
      <c r="B5" s="20">
        <v>0</v>
      </c>
      <c r="C5" s="33"/>
      <c r="E5" s="30">
        <f t="shared" si="0"/>
        <v>0</v>
      </c>
    </row>
    <row r="6" spans="1:6" x14ac:dyDescent="0.35">
      <c r="A6" s="23" t="s">
        <v>194</v>
      </c>
      <c r="B6" s="20">
        <v>0</v>
      </c>
      <c r="C6" s="33"/>
      <c r="E6" s="30">
        <f t="shared" si="0"/>
        <v>0</v>
      </c>
    </row>
    <row r="7" spans="1:6" x14ac:dyDescent="0.35">
      <c r="A7" s="23" t="s">
        <v>195</v>
      </c>
      <c r="B7" s="20">
        <f>SUM(JVA_referatsbezogen!D140:D149)</f>
        <v>0</v>
      </c>
      <c r="C7" s="33"/>
      <c r="E7" s="30">
        <f t="shared" si="0"/>
        <v>0</v>
      </c>
    </row>
    <row r="8" spans="1:6" ht="13.15" x14ac:dyDescent="0.4">
      <c r="A8" s="35" t="s">
        <v>196</v>
      </c>
      <c r="B8" s="36">
        <f>SUM(B3:B7)</f>
        <v>183472.69999999998</v>
      </c>
      <c r="C8" s="31"/>
    </row>
    <row r="9" spans="1:6" ht="13.15" x14ac:dyDescent="0.4">
      <c r="A9" s="25"/>
      <c r="B9" s="20"/>
      <c r="C9" s="33"/>
    </row>
    <row r="10" spans="1:6" ht="13.15" x14ac:dyDescent="0.4">
      <c r="A10" s="25" t="s">
        <v>197</v>
      </c>
      <c r="B10" s="20"/>
      <c r="C10" s="33"/>
    </row>
    <row r="11" spans="1:6" x14ac:dyDescent="0.35">
      <c r="A11" s="23" t="s">
        <v>198</v>
      </c>
      <c r="B11" s="20"/>
      <c r="C11" s="33"/>
    </row>
    <row r="12" spans="1:6" x14ac:dyDescent="0.35">
      <c r="A12" s="24" t="s">
        <v>199</v>
      </c>
      <c r="B12" s="20">
        <f>JVA_referatsbezogen!E137</f>
        <v>14000</v>
      </c>
      <c r="C12" s="33"/>
      <c r="F12" s="30">
        <f>B12</f>
        <v>14000</v>
      </c>
    </row>
    <row r="13" spans="1:6" ht="25.5" x14ac:dyDescent="0.35">
      <c r="A13" s="24" t="s">
        <v>200</v>
      </c>
      <c r="B13" s="20">
        <f>JVA_referatsbezogen!E138</f>
        <v>2900</v>
      </c>
      <c r="C13" s="33"/>
      <c r="F13" s="30">
        <f t="shared" ref="F13:F19" si="1">B13</f>
        <v>2900</v>
      </c>
    </row>
    <row r="14" spans="1:6" ht="25.5" x14ac:dyDescent="0.35">
      <c r="A14" s="24" t="s">
        <v>201</v>
      </c>
      <c r="B14" s="20">
        <f>JVA_referatsbezogen!E139</f>
        <v>200</v>
      </c>
      <c r="C14" s="33"/>
      <c r="F14" s="30">
        <f>B14</f>
        <v>200</v>
      </c>
    </row>
    <row r="15" spans="1:6" x14ac:dyDescent="0.35">
      <c r="A15" s="24" t="s">
        <v>202</v>
      </c>
      <c r="B15" s="20">
        <v>0</v>
      </c>
      <c r="C15" s="33"/>
      <c r="F15" s="30">
        <f>B15</f>
        <v>0</v>
      </c>
    </row>
    <row r="16" spans="1:6" x14ac:dyDescent="0.35">
      <c r="A16" s="26" t="s">
        <v>203</v>
      </c>
      <c r="B16" s="28">
        <v>0</v>
      </c>
      <c r="C16" s="34"/>
      <c r="F16" s="47">
        <f t="shared" si="1"/>
        <v>0</v>
      </c>
    </row>
    <row r="17" spans="1:6" x14ac:dyDescent="0.35">
      <c r="A17" s="23" t="s">
        <v>204</v>
      </c>
      <c r="B17" s="20">
        <f>JVA_referatsbezogen!E50</f>
        <v>36050</v>
      </c>
      <c r="C17" s="33"/>
      <c r="F17" s="30">
        <f>B17</f>
        <v>36050</v>
      </c>
    </row>
    <row r="18" spans="1:6" x14ac:dyDescent="0.35">
      <c r="A18" s="23" t="s">
        <v>205</v>
      </c>
      <c r="B18" s="20">
        <v>0</v>
      </c>
      <c r="C18" s="33"/>
      <c r="F18" s="30">
        <f t="shared" si="1"/>
        <v>0</v>
      </c>
    </row>
    <row r="19" spans="1:6" x14ac:dyDescent="0.35">
      <c r="A19" s="23" t="s">
        <v>206</v>
      </c>
      <c r="B19" s="20">
        <f>JVA_referatsbezogen!E66</f>
        <v>203748.05</v>
      </c>
      <c r="C19" s="33"/>
      <c r="F19" s="30">
        <f t="shared" si="1"/>
        <v>203748.05</v>
      </c>
    </row>
    <row r="20" spans="1:6" ht="13.15" x14ac:dyDescent="0.4">
      <c r="A20" s="23" t="s">
        <v>207</v>
      </c>
      <c r="B20" s="20"/>
      <c r="C20" s="31"/>
      <c r="F20" s="30"/>
    </row>
    <row r="21" spans="1:6" ht="13.15" x14ac:dyDescent="0.4">
      <c r="A21" s="35" t="s">
        <v>208</v>
      </c>
      <c r="B21" s="36">
        <f>SUM(B12:B19)</f>
        <v>256898.05</v>
      </c>
      <c r="C21" s="31"/>
    </row>
    <row r="22" spans="1:6" ht="13.15" x14ac:dyDescent="0.4">
      <c r="A22" s="25"/>
      <c r="B22" s="20"/>
      <c r="C22" s="33"/>
    </row>
    <row r="23" spans="1:6" ht="13.15" x14ac:dyDescent="0.4">
      <c r="A23" s="35" t="s">
        <v>209</v>
      </c>
      <c r="B23" s="36">
        <f>B8-B21</f>
        <v>-73425.350000000006</v>
      </c>
      <c r="C23" s="31"/>
    </row>
    <row r="24" spans="1:6" ht="13.15" x14ac:dyDescent="0.4">
      <c r="A24" s="25"/>
      <c r="B24" s="20"/>
      <c r="C24" s="33"/>
    </row>
    <row r="25" spans="1:6" ht="13.15" x14ac:dyDescent="0.4">
      <c r="A25" s="25" t="s">
        <v>210</v>
      </c>
      <c r="B25" s="20">
        <v>0</v>
      </c>
      <c r="C25" s="33"/>
      <c r="E25" s="30">
        <f>B25</f>
        <v>0</v>
      </c>
      <c r="F25" s="30"/>
    </row>
    <row r="26" spans="1:6" ht="13.15" x14ac:dyDescent="0.4">
      <c r="A26" s="25" t="s">
        <v>211</v>
      </c>
      <c r="B26" s="20">
        <f>JVA_referatsbezogen!E141</f>
        <v>55000</v>
      </c>
      <c r="C26" s="33"/>
      <c r="F26" s="30">
        <f>B26</f>
        <v>55000</v>
      </c>
    </row>
    <row r="27" spans="1:6" ht="13.15" x14ac:dyDescent="0.4">
      <c r="A27" s="35" t="s">
        <v>212</v>
      </c>
      <c r="B27" s="36">
        <f>B25-B26</f>
        <v>-55000</v>
      </c>
      <c r="C27" s="31"/>
    </row>
    <row r="28" spans="1:6" ht="13.15" x14ac:dyDescent="0.4">
      <c r="A28" s="35"/>
      <c r="B28" s="36"/>
      <c r="C28" s="31"/>
    </row>
    <row r="29" spans="1:6" ht="13.15" x14ac:dyDescent="0.4">
      <c r="A29" s="25" t="s">
        <v>213</v>
      </c>
      <c r="B29" s="76">
        <v>0</v>
      </c>
      <c r="C29" s="33"/>
      <c r="E29" s="30">
        <f>B29</f>
        <v>0</v>
      </c>
      <c r="F29" s="30"/>
    </row>
    <row r="30" spans="1:6" ht="26.25" x14ac:dyDescent="0.4">
      <c r="A30" s="25" t="s">
        <v>214</v>
      </c>
      <c r="B30" s="76">
        <v>0</v>
      </c>
      <c r="C30" s="33"/>
      <c r="F30" s="30">
        <f t="shared" ref="F30" si="2">B30</f>
        <v>0</v>
      </c>
    </row>
    <row r="31" spans="1:6" ht="26.25" x14ac:dyDescent="0.4">
      <c r="A31" s="35" t="s">
        <v>215</v>
      </c>
      <c r="B31" s="36">
        <f>B29-B30</f>
        <v>0</v>
      </c>
      <c r="C31" s="31"/>
    </row>
    <row r="32" spans="1:6" ht="13.15" x14ac:dyDescent="0.4">
      <c r="A32" s="25"/>
      <c r="B32" s="20"/>
      <c r="C32" s="33"/>
    </row>
    <row r="33" spans="1:6" ht="13.15" x14ac:dyDescent="0.4">
      <c r="A33" s="25" t="s">
        <v>216</v>
      </c>
      <c r="B33" s="20">
        <f>JVA_referatsbezogen!D151</f>
        <v>100</v>
      </c>
      <c r="C33" s="33"/>
      <c r="E33" s="30">
        <f>B33</f>
        <v>100</v>
      </c>
      <c r="F33" s="30"/>
    </row>
    <row r="34" spans="1:6" ht="13.15" x14ac:dyDescent="0.4">
      <c r="A34" s="25" t="s">
        <v>217</v>
      </c>
      <c r="B34" s="20">
        <f>JVA_referatsbezogen!E151</f>
        <v>0</v>
      </c>
      <c r="C34" s="33"/>
      <c r="F34" s="30">
        <f>B34</f>
        <v>0</v>
      </c>
    </row>
    <row r="35" spans="1:6" ht="13.15" x14ac:dyDescent="0.4">
      <c r="A35" s="35" t="s">
        <v>218</v>
      </c>
      <c r="B35" s="36">
        <f>B33-B34</f>
        <v>100</v>
      </c>
      <c r="C35" s="31"/>
    </row>
    <row r="36" spans="1:6" ht="13.15" x14ac:dyDescent="0.4">
      <c r="A36" s="25"/>
      <c r="B36" s="20"/>
      <c r="C36" s="33"/>
    </row>
    <row r="37" spans="1:6" ht="13.15" x14ac:dyDescent="0.4">
      <c r="A37" s="25" t="s">
        <v>219</v>
      </c>
      <c r="B37" s="20">
        <v>0</v>
      </c>
      <c r="C37" s="33"/>
      <c r="F37" s="30">
        <f t="shared" ref="F37" si="3">B37</f>
        <v>0</v>
      </c>
    </row>
    <row r="38" spans="1:6" ht="26.25" x14ac:dyDescent="0.4">
      <c r="A38" s="35" t="s">
        <v>220</v>
      </c>
      <c r="B38" s="36">
        <f>B23+B27+B31+B35</f>
        <v>-128325.35</v>
      </c>
      <c r="C38" s="31"/>
    </row>
    <row r="39" spans="1:6" ht="13.15" x14ac:dyDescent="0.4">
      <c r="A39" s="25"/>
      <c r="B39" s="20"/>
      <c r="C39" s="33"/>
    </row>
    <row r="40" spans="1:6" ht="13.15" x14ac:dyDescent="0.4">
      <c r="A40" s="25" t="s">
        <v>221</v>
      </c>
      <c r="B40" s="20">
        <f>JVA_referatsbezogen!D160</f>
        <v>0</v>
      </c>
      <c r="C40" s="33"/>
      <c r="E40" s="30">
        <f>B40</f>
        <v>0</v>
      </c>
    </row>
    <row r="41" spans="1:6" ht="13.15" x14ac:dyDescent="0.4">
      <c r="A41" s="25" t="s">
        <v>222</v>
      </c>
      <c r="B41" s="20">
        <f>JVA_referatsbezogen!D159</f>
        <v>128325.35</v>
      </c>
      <c r="C41" s="33"/>
    </row>
    <row r="42" spans="1:6" ht="13.15" x14ac:dyDescent="0.4">
      <c r="A42" s="35" t="s">
        <v>223</v>
      </c>
      <c r="B42" s="20">
        <f>B38+B39+B40+B41</f>
        <v>0</v>
      </c>
      <c r="C42" s="31"/>
      <c r="F42" s="30"/>
    </row>
    <row r="43" spans="1:6" ht="13.15" x14ac:dyDescent="0.4">
      <c r="B43" s="37">
        <f>-B20</f>
        <v>0</v>
      </c>
      <c r="C43" s="38" t="s">
        <v>224</v>
      </c>
      <c r="E43" s="40">
        <f>SUM(E3:E42)</f>
        <v>183572.69999999998</v>
      </c>
      <c r="F43" s="40">
        <f>-SUM(F3:F42)</f>
        <v>-311898.05</v>
      </c>
    </row>
    <row r="44" spans="1:6" x14ac:dyDescent="0.35">
      <c r="B44" s="39"/>
      <c r="C44" s="38" t="s">
        <v>225</v>
      </c>
    </row>
    <row r="45" spans="1:6" s="46" customFormat="1" ht="25.9" x14ac:dyDescent="0.35">
      <c r="A45" s="42" t="s">
        <v>226</v>
      </c>
      <c r="B45" s="43">
        <f>SUM(B42:B44)</f>
        <v>0</v>
      </c>
      <c r="C45" s="44" t="s">
        <v>227</v>
      </c>
      <c r="D45" s="45" t="s">
        <v>228</v>
      </c>
      <c r="E45" s="43">
        <f>E43-JVA_referatsbezogen!D158-B40</f>
        <v>0</v>
      </c>
      <c r="F45" s="43">
        <f>F43+JVA_referatsbezogen!E158+B40</f>
        <v>0</v>
      </c>
    </row>
    <row r="47" spans="1:6" ht="26.25" x14ac:dyDescent="0.4">
      <c r="A47" s="7" t="s">
        <v>280</v>
      </c>
      <c r="B47" s="4"/>
      <c r="C47" s="124">
        <f>JVA_referatsbezogen!D163</f>
        <v>556105.73</v>
      </c>
    </row>
    <row r="49" spans="1:3" ht="26.25" x14ac:dyDescent="0.4">
      <c r="A49" s="7" t="s">
        <v>229</v>
      </c>
      <c r="B49" s="22"/>
      <c r="C49" s="66">
        <f>B3*0.3</f>
        <v>53541.80999999999</v>
      </c>
    </row>
    <row r="51" spans="1:3" ht="13.15" x14ac:dyDescent="0.4">
      <c r="A51" s="77" t="s">
        <v>279</v>
      </c>
    </row>
  </sheetData>
  <mergeCells count="1">
    <mergeCell ref="A1:B1"/>
  </mergeCells>
  <printOptions horizontalCentered="1" verticalCentered="1"/>
  <pageMargins left="0.78740157480314965" right="0.23622047244094491" top="0.78740157480314965" bottom="0.78740157480314965" header="0.31496062992125984" footer="0.31496062992125984"/>
  <pageSetup paperSize="9" scale="59" orientation="landscape" cellComments="asDisplayed" r:id="rId1"/>
  <headerFooter alignWithMargins="0">
    <oddHeader>&amp;CBezeichnung der Hochschülerinnen- und Hocchschülerschaft</oddHeader>
    <oddFooter xml:space="preserve">&amp;LBeispielfall Überleitung JVA gem. § 11 Abs. 6 HS-WV&amp;R&amp;D &amp;T </oddFooter>
  </headerFooter>
  <rowBreaks count="2" manualBreakCount="2">
    <brk id="16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G49"/>
  <sheetViews>
    <sheetView tabSelected="1" zoomScale="80" zoomScaleNormal="80" zoomScaleSheetLayoutView="100" zoomScalePageLayoutView="110" workbookViewId="0">
      <pane ySplit="1" topLeftCell="A2" activePane="bottomLeft" state="frozen"/>
      <selection pane="bottomLeft" activeCell="B52" sqref="B52"/>
    </sheetView>
  </sheetViews>
  <sheetFormatPr baseColWidth="10" defaultColWidth="11.3984375" defaultRowHeight="12.75" x14ac:dyDescent="0.35"/>
  <cols>
    <col min="1" max="1" width="73" style="21" customWidth="1"/>
    <col min="2" max="2" width="19.86328125" style="21" customWidth="1"/>
    <col min="3" max="3" width="20.73046875" style="21" bestFit="1" customWidth="1"/>
    <col min="4" max="4" width="5.3984375" style="21" customWidth="1"/>
    <col min="5" max="5" width="14.73046875" style="6" customWidth="1"/>
    <col min="6" max="6" width="14.73046875" style="97" customWidth="1"/>
    <col min="7" max="7" width="50.265625" style="6" customWidth="1"/>
    <col min="8" max="16384" width="11.3984375" style="21"/>
  </cols>
  <sheetData>
    <row r="1" spans="1:7" ht="30" x14ac:dyDescent="0.35">
      <c r="A1" s="49" t="s">
        <v>230</v>
      </c>
      <c r="B1" s="2" t="s">
        <v>231</v>
      </c>
      <c r="C1" s="2" t="s">
        <v>232</v>
      </c>
      <c r="D1" s="54"/>
      <c r="E1" s="2" t="s">
        <v>43</v>
      </c>
      <c r="F1" s="53" t="s">
        <v>44</v>
      </c>
      <c r="G1" s="2" t="s">
        <v>233</v>
      </c>
    </row>
    <row r="2" spans="1:7" ht="13.15" x14ac:dyDescent="0.4">
      <c r="A2" s="25" t="s">
        <v>190</v>
      </c>
      <c r="B2" s="22"/>
      <c r="C2" s="22"/>
      <c r="D2" s="55"/>
      <c r="E2" s="2"/>
      <c r="F2" s="53"/>
      <c r="G2" s="59"/>
    </row>
    <row r="3" spans="1:7" ht="13.15" x14ac:dyDescent="0.35">
      <c r="A3" s="23" t="s">
        <v>191</v>
      </c>
      <c r="B3" s="20">
        <f>JVA_Gebarungserfolgsrechnung!B3</f>
        <v>178472.69999999998</v>
      </c>
      <c r="C3" s="20"/>
      <c r="D3" s="56"/>
      <c r="E3" s="20">
        <f>C3-B3</f>
        <v>-178472.69999999998</v>
      </c>
      <c r="F3" s="53">
        <f t="shared" ref="F3:F42" si="0">IFERROR(E3/B3,"")</f>
        <v>-1</v>
      </c>
      <c r="G3" s="61" t="s">
        <v>234</v>
      </c>
    </row>
    <row r="4" spans="1:7" ht="13.15" x14ac:dyDescent="0.35">
      <c r="A4" s="23" t="s">
        <v>192</v>
      </c>
      <c r="B4" s="20">
        <f>JVA_Gebarungserfolgsrechnung!B4</f>
        <v>5000</v>
      </c>
      <c r="C4" s="20"/>
      <c r="D4" s="56"/>
      <c r="E4" s="20">
        <f t="shared" ref="E4:E8" si="1">C4-B4</f>
        <v>-5000</v>
      </c>
      <c r="F4" s="53"/>
      <c r="G4" s="59"/>
    </row>
    <row r="5" spans="1:7" ht="13.15" x14ac:dyDescent="0.35">
      <c r="A5" s="23" t="s">
        <v>193</v>
      </c>
      <c r="B5" s="20">
        <f>JVA_Gebarungserfolgsrechnung!B5</f>
        <v>0</v>
      </c>
      <c r="C5" s="20"/>
      <c r="D5" s="56"/>
      <c r="E5" s="20">
        <f t="shared" si="1"/>
        <v>0</v>
      </c>
      <c r="F5" s="53" t="str">
        <f t="shared" si="0"/>
        <v/>
      </c>
      <c r="G5" s="60"/>
    </row>
    <row r="6" spans="1:7" ht="13.15" x14ac:dyDescent="0.35">
      <c r="A6" s="23" t="s">
        <v>194</v>
      </c>
      <c r="B6" s="20">
        <f>JVA_Gebarungserfolgsrechnung!B6</f>
        <v>0</v>
      </c>
      <c r="C6" s="20"/>
      <c r="D6" s="56"/>
      <c r="E6" s="20">
        <f t="shared" si="1"/>
        <v>0</v>
      </c>
      <c r="F6" s="53" t="str">
        <f t="shared" si="0"/>
        <v/>
      </c>
      <c r="G6" s="61"/>
    </row>
    <row r="7" spans="1:7" ht="13.15" x14ac:dyDescent="0.35">
      <c r="A7" s="23" t="s">
        <v>195</v>
      </c>
      <c r="B7" s="20">
        <f>JVA_Gebarungserfolgsrechnung!B7</f>
        <v>0</v>
      </c>
      <c r="C7" s="20"/>
      <c r="D7" s="56"/>
      <c r="E7" s="20">
        <f t="shared" si="1"/>
        <v>0</v>
      </c>
      <c r="F7" s="53" t="str">
        <f t="shared" si="0"/>
        <v/>
      </c>
      <c r="G7" s="61"/>
    </row>
    <row r="8" spans="1:7" ht="21" x14ac:dyDescent="0.4">
      <c r="A8" s="35" t="s">
        <v>196</v>
      </c>
      <c r="B8" s="36">
        <f>SUM(B3:B7)</f>
        <v>183472.69999999998</v>
      </c>
      <c r="C8" s="36"/>
      <c r="D8" s="57"/>
      <c r="E8" s="36">
        <f t="shared" si="1"/>
        <v>-183472.69999999998</v>
      </c>
      <c r="F8" s="53">
        <f t="shared" si="0"/>
        <v>-1</v>
      </c>
      <c r="G8" s="61" t="s">
        <v>235</v>
      </c>
    </row>
    <row r="9" spans="1:7" ht="13.15" x14ac:dyDescent="0.4">
      <c r="A9" s="25"/>
      <c r="B9" s="20"/>
      <c r="C9" s="20"/>
      <c r="D9" s="56"/>
      <c r="E9" s="1"/>
      <c r="F9" s="53" t="str">
        <f t="shared" si="0"/>
        <v/>
      </c>
      <c r="G9" s="61"/>
    </row>
    <row r="10" spans="1:7" ht="13.15" x14ac:dyDescent="0.4">
      <c r="A10" s="25" t="s">
        <v>197</v>
      </c>
      <c r="B10" s="20"/>
      <c r="C10" s="20"/>
      <c r="D10" s="56"/>
      <c r="E10" s="1"/>
      <c r="F10" s="53" t="str">
        <f t="shared" si="0"/>
        <v/>
      </c>
      <c r="G10" s="61"/>
    </row>
    <row r="11" spans="1:7" ht="13.15" x14ac:dyDescent="0.35">
      <c r="A11" s="23" t="s">
        <v>198</v>
      </c>
      <c r="B11" s="20"/>
      <c r="C11" s="20"/>
      <c r="D11" s="56"/>
      <c r="E11" s="1"/>
      <c r="F11" s="53" t="str">
        <f t="shared" si="0"/>
        <v/>
      </c>
      <c r="G11" s="61"/>
    </row>
    <row r="12" spans="1:7" ht="13.15" x14ac:dyDescent="0.35">
      <c r="A12" s="24" t="s">
        <v>199</v>
      </c>
      <c r="B12" s="20">
        <f>JVA_Gebarungserfolgsrechnung!B12</f>
        <v>14000</v>
      </c>
      <c r="C12" s="20"/>
      <c r="D12" s="56"/>
      <c r="E12" s="20">
        <f>C12-B12</f>
        <v>-14000</v>
      </c>
      <c r="F12" s="53">
        <f t="shared" si="0"/>
        <v>-1</v>
      </c>
      <c r="G12" s="61"/>
    </row>
    <row r="13" spans="1:7" ht="25.5" x14ac:dyDescent="0.35">
      <c r="A13" s="24" t="s">
        <v>200</v>
      </c>
      <c r="B13" s="20">
        <f>JVA_Gebarungserfolgsrechnung!B13</f>
        <v>2900</v>
      </c>
      <c r="C13" s="20"/>
      <c r="D13" s="56"/>
      <c r="E13" s="20">
        <f>C13-B13</f>
        <v>-2900</v>
      </c>
      <c r="F13" s="53">
        <f t="shared" si="0"/>
        <v>-1</v>
      </c>
      <c r="G13" s="61" t="s">
        <v>236</v>
      </c>
    </row>
    <row r="14" spans="1:7" ht="25.5" x14ac:dyDescent="0.35">
      <c r="A14" s="24" t="s">
        <v>201</v>
      </c>
      <c r="B14" s="20">
        <f>JVA_Gebarungserfolgsrechnung!B14</f>
        <v>200</v>
      </c>
      <c r="C14" s="20"/>
      <c r="D14" s="56"/>
      <c r="E14" s="20">
        <f>C14-B14</f>
        <v>-200</v>
      </c>
      <c r="F14" s="53">
        <f t="shared" si="0"/>
        <v>-1</v>
      </c>
      <c r="G14" s="61" t="s">
        <v>237</v>
      </c>
    </row>
    <row r="15" spans="1:7" ht="13.15" x14ac:dyDescent="0.35">
      <c r="A15" s="24" t="s">
        <v>202</v>
      </c>
      <c r="B15" s="20">
        <f>JVA_Gebarungserfolgsrechnung!B15</f>
        <v>0</v>
      </c>
      <c r="C15" s="20"/>
      <c r="D15" s="56"/>
      <c r="E15" s="20">
        <f t="shared" ref="E15:E37" si="2">B15-C15</f>
        <v>0</v>
      </c>
      <c r="F15" s="53" t="str">
        <f t="shared" si="0"/>
        <v/>
      </c>
      <c r="G15" s="61"/>
    </row>
    <row r="16" spans="1:7" ht="13.15" x14ac:dyDescent="0.35">
      <c r="A16" s="26" t="s">
        <v>203</v>
      </c>
      <c r="B16" s="20">
        <f>JVA_Gebarungserfolgsrechnung!B16</f>
        <v>0</v>
      </c>
      <c r="C16" s="20"/>
      <c r="D16" s="58"/>
      <c r="E16" s="20">
        <f t="shared" si="2"/>
        <v>0</v>
      </c>
      <c r="F16" s="53" t="str">
        <f t="shared" si="0"/>
        <v/>
      </c>
      <c r="G16" s="81"/>
    </row>
    <row r="17" spans="1:7" ht="13.15" x14ac:dyDescent="0.35">
      <c r="A17" s="23" t="s">
        <v>238</v>
      </c>
      <c r="B17" s="20">
        <f>JVA_Gebarungserfolgsrechnung!B17</f>
        <v>36050</v>
      </c>
      <c r="C17" s="20"/>
      <c r="D17" s="56"/>
      <c r="E17" s="20">
        <f t="shared" si="2"/>
        <v>36050</v>
      </c>
      <c r="F17" s="53"/>
      <c r="G17" s="61"/>
    </row>
    <row r="18" spans="1:7" ht="13.15" x14ac:dyDescent="0.35">
      <c r="A18" s="23" t="s">
        <v>205</v>
      </c>
      <c r="B18" s="20">
        <f>JVA_Gebarungserfolgsrechnung!B18</f>
        <v>0</v>
      </c>
      <c r="C18" s="20"/>
      <c r="D18" s="56"/>
      <c r="E18" s="20">
        <f t="shared" si="2"/>
        <v>0</v>
      </c>
      <c r="F18" s="53" t="str">
        <f t="shared" si="0"/>
        <v/>
      </c>
      <c r="G18" s="61"/>
    </row>
    <row r="19" spans="1:7" ht="20.65" x14ac:dyDescent="0.35">
      <c r="A19" s="23" t="s">
        <v>206</v>
      </c>
      <c r="B19" s="20">
        <f>JVA_Gebarungserfolgsrechnung!B19</f>
        <v>203748.05</v>
      </c>
      <c r="C19" s="20"/>
      <c r="D19" s="56"/>
      <c r="E19" s="20">
        <f>C19-B19</f>
        <v>-203748.05</v>
      </c>
      <c r="F19" s="53">
        <f t="shared" si="0"/>
        <v>-1</v>
      </c>
      <c r="G19" s="61" t="s">
        <v>239</v>
      </c>
    </row>
    <row r="20" spans="1:7" ht="13.15" x14ac:dyDescent="0.35">
      <c r="A20" s="23" t="s">
        <v>207</v>
      </c>
      <c r="B20" s="20">
        <f>JVA_Gebarungserfolgsrechnung!B20</f>
        <v>0</v>
      </c>
      <c r="C20" s="20"/>
      <c r="D20" s="56"/>
      <c r="E20" s="20">
        <f t="shared" si="2"/>
        <v>0</v>
      </c>
      <c r="F20" s="53"/>
      <c r="G20" s="61"/>
    </row>
    <row r="21" spans="1:7" ht="13.15" x14ac:dyDescent="0.4">
      <c r="A21" s="35" t="s">
        <v>208</v>
      </c>
      <c r="B21" s="36">
        <f>SUM(B12:B20)</f>
        <v>256898.05</v>
      </c>
      <c r="C21" s="36"/>
      <c r="D21" s="57"/>
      <c r="E21" s="36">
        <f>C21-B21</f>
        <v>-256898.05</v>
      </c>
      <c r="F21" s="53">
        <f t="shared" si="0"/>
        <v>-1</v>
      </c>
      <c r="G21" s="61" t="s">
        <v>240</v>
      </c>
    </row>
    <row r="22" spans="1:7" ht="13.15" x14ac:dyDescent="0.4">
      <c r="A22" s="25"/>
      <c r="B22" s="20"/>
      <c r="C22" s="20"/>
      <c r="D22" s="56"/>
      <c r="E22" s="20"/>
      <c r="F22" s="53" t="str">
        <f t="shared" si="0"/>
        <v/>
      </c>
      <c r="G22" s="61"/>
    </row>
    <row r="23" spans="1:7" ht="21" x14ac:dyDescent="0.4">
      <c r="A23" s="35" t="s">
        <v>209</v>
      </c>
      <c r="B23" s="36">
        <f>JVA_Gebarungserfolgsrechnung!B23</f>
        <v>-73425.350000000006</v>
      </c>
      <c r="C23" s="36"/>
      <c r="D23" s="57"/>
      <c r="E23" s="36">
        <f t="shared" ref="E23" si="3">C23-B23</f>
        <v>73425.350000000006</v>
      </c>
      <c r="F23" s="53">
        <f t="shared" si="0"/>
        <v>-1</v>
      </c>
      <c r="G23" s="61" t="s">
        <v>241</v>
      </c>
    </row>
    <row r="24" spans="1:7" ht="13.15" x14ac:dyDescent="0.4">
      <c r="A24" s="25"/>
      <c r="B24" s="36"/>
      <c r="C24" s="20"/>
      <c r="D24" s="56"/>
      <c r="E24" s="20"/>
      <c r="F24" s="53" t="str">
        <f t="shared" si="0"/>
        <v/>
      </c>
      <c r="G24" s="61"/>
    </row>
    <row r="25" spans="1:7" ht="21" x14ac:dyDescent="0.4">
      <c r="A25" s="25" t="s">
        <v>210</v>
      </c>
      <c r="B25" s="123">
        <f>JVA_Gebarungserfolgsrechnung!B25</f>
        <v>0</v>
      </c>
      <c r="C25" s="20"/>
      <c r="D25" s="56"/>
      <c r="E25" s="20">
        <f t="shared" ref="E25" si="4">C25-B25</f>
        <v>0</v>
      </c>
      <c r="F25" s="53" t="str">
        <f>IFERROR(E25/B25,"")</f>
        <v/>
      </c>
      <c r="G25" s="61" t="s">
        <v>242</v>
      </c>
    </row>
    <row r="26" spans="1:7" ht="31.15" x14ac:dyDescent="0.4">
      <c r="A26" s="25" t="s">
        <v>211</v>
      </c>
      <c r="B26" s="123">
        <f>JVA_Gebarungserfolgsrechnung!B26</f>
        <v>55000</v>
      </c>
      <c r="C26" s="20"/>
      <c r="D26" s="56"/>
      <c r="E26" s="20">
        <f>C26-B26</f>
        <v>-55000</v>
      </c>
      <c r="F26" s="53">
        <f t="shared" si="0"/>
        <v>-1</v>
      </c>
      <c r="G26" s="61" t="s">
        <v>243</v>
      </c>
    </row>
    <row r="27" spans="1:7" ht="21" x14ac:dyDescent="0.4">
      <c r="A27" s="35" t="s">
        <v>212</v>
      </c>
      <c r="B27" s="36">
        <f>JVA_Gebarungserfolgsrechnung!B27</f>
        <v>-55000</v>
      </c>
      <c r="C27" s="36"/>
      <c r="D27" s="57"/>
      <c r="E27" s="36">
        <f>B27-C27</f>
        <v>-55000</v>
      </c>
      <c r="F27" s="53">
        <f>-IFERROR(E27/B27,"")</f>
        <v>-1</v>
      </c>
      <c r="G27" s="61" t="s">
        <v>244</v>
      </c>
    </row>
    <row r="28" spans="1:7" ht="13.15" x14ac:dyDescent="0.4">
      <c r="A28" s="35"/>
      <c r="B28" s="36"/>
      <c r="C28" s="36"/>
      <c r="D28" s="57"/>
      <c r="E28" s="36"/>
      <c r="F28" s="53"/>
      <c r="G28" s="61"/>
    </row>
    <row r="29" spans="1:7" ht="21" x14ac:dyDescent="0.4">
      <c r="A29" s="25" t="s">
        <v>213</v>
      </c>
      <c r="B29" s="123">
        <f>JVA_Gebarungserfolgsrechnung!B29</f>
        <v>0</v>
      </c>
      <c r="C29" s="20"/>
      <c r="D29" s="57"/>
      <c r="E29" s="36">
        <f t="shared" ref="E29:E31" si="5">C29-B29</f>
        <v>0</v>
      </c>
      <c r="F29" s="53">
        <v>1</v>
      </c>
      <c r="G29" s="61" t="s">
        <v>245</v>
      </c>
    </row>
    <row r="30" spans="1:7" ht="26.25" x14ac:dyDescent="0.4">
      <c r="A30" s="25" t="s">
        <v>214</v>
      </c>
      <c r="B30" s="123">
        <f>JVA_Gebarungserfolgsrechnung!B30</f>
        <v>0</v>
      </c>
      <c r="C30" s="20"/>
      <c r="D30" s="57"/>
      <c r="E30" s="36">
        <f t="shared" si="5"/>
        <v>0</v>
      </c>
      <c r="F30" s="53" t="str">
        <f t="shared" si="0"/>
        <v/>
      </c>
      <c r="G30" s="61" t="s">
        <v>246</v>
      </c>
    </row>
    <row r="31" spans="1:7" ht="42.75" customHeight="1" x14ac:dyDescent="0.4">
      <c r="A31" s="35" t="s">
        <v>215</v>
      </c>
      <c r="B31" s="36">
        <f>JVA_Gebarungserfolgsrechnung!B31</f>
        <v>0</v>
      </c>
      <c r="C31" s="36"/>
      <c r="D31" s="57"/>
      <c r="E31" s="36">
        <f t="shared" si="5"/>
        <v>0</v>
      </c>
      <c r="F31" s="53" t="str">
        <f t="shared" si="0"/>
        <v/>
      </c>
      <c r="G31" s="61" t="s">
        <v>247</v>
      </c>
    </row>
    <row r="32" spans="1:7" ht="13.15" x14ac:dyDescent="0.4">
      <c r="A32" s="25"/>
      <c r="B32" s="36">
        <f>JVA_Gebarungserfolgsrechnung!B32</f>
        <v>0</v>
      </c>
      <c r="C32" s="20"/>
      <c r="D32" s="56"/>
      <c r="E32" s="20"/>
      <c r="F32" s="53" t="str">
        <f t="shared" si="0"/>
        <v/>
      </c>
      <c r="G32" s="61"/>
    </row>
    <row r="33" spans="1:7" ht="13.15" x14ac:dyDescent="0.4">
      <c r="A33" s="25" t="s">
        <v>216</v>
      </c>
      <c r="B33" s="36"/>
      <c r="C33" s="20"/>
      <c r="D33" s="56"/>
      <c r="E33" s="20">
        <f t="shared" ref="E33" si="6">C33-B33</f>
        <v>0</v>
      </c>
      <c r="F33" s="53" t="str">
        <f t="shared" si="0"/>
        <v/>
      </c>
      <c r="G33" s="61"/>
    </row>
    <row r="34" spans="1:7" ht="13.15" x14ac:dyDescent="0.4">
      <c r="A34" s="25" t="s">
        <v>217</v>
      </c>
      <c r="B34" s="123">
        <f>JVA_Gebarungserfolgsrechnung!B34</f>
        <v>0</v>
      </c>
      <c r="C34" s="20"/>
      <c r="D34" s="56"/>
      <c r="E34" s="20">
        <f t="shared" si="2"/>
        <v>0</v>
      </c>
      <c r="F34" s="53" t="e">
        <f>-IFERROR(E34/B34,"")</f>
        <v>#VALUE!</v>
      </c>
      <c r="G34" s="61"/>
    </row>
    <row r="35" spans="1:7" ht="13.15" x14ac:dyDescent="0.4">
      <c r="A35" s="35" t="s">
        <v>218</v>
      </c>
      <c r="B35" s="36">
        <f>JVA_Gebarungserfolgsrechnung!B35</f>
        <v>100</v>
      </c>
      <c r="C35" s="36"/>
      <c r="D35" s="57"/>
      <c r="E35" s="36">
        <f>-B35-C35</f>
        <v>-100</v>
      </c>
      <c r="F35" s="53">
        <f t="shared" si="0"/>
        <v>-1</v>
      </c>
      <c r="G35" s="61"/>
    </row>
    <row r="36" spans="1:7" ht="13.15" x14ac:dyDescent="0.4">
      <c r="A36" s="25"/>
      <c r="B36" s="36"/>
      <c r="C36" s="20"/>
      <c r="D36" s="56"/>
      <c r="E36" s="20"/>
      <c r="F36" s="53" t="str">
        <f t="shared" si="0"/>
        <v/>
      </c>
      <c r="G36" s="61"/>
    </row>
    <row r="37" spans="1:7" ht="13.15" x14ac:dyDescent="0.4">
      <c r="A37" s="25" t="s">
        <v>219</v>
      </c>
      <c r="B37" s="123">
        <f>JVA_Gebarungserfolgsrechnung!B37</f>
        <v>0</v>
      </c>
      <c r="C37" s="20"/>
      <c r="D37" s="56"/>
      <c r="E37" s="20">
        <f t="shared" si="2"/>
        <v>0</v>
      </c>
      <c r="F37" s="53" t="str">
        <f t="shared" si="0"/>
        <v/>
      </c>
      <c r="G37" s="61"/>
    </row>
    <row r="38" spans="1:7" ht="26.25" x14ac:dyDescent="0.4">
      <c r="A38" s="35" t="s">
        <v>220</v>
      </c>
      <c r="B38" s="36">
        <f>JVA_Gebarungserfolgsrechnung!B38</f>
        <v>-128325.35</v>
      </c>
      <c r="C38" s="36"/>
      <c r="D38" s="57"/>
      <c r="E38" s="36">
        <f>B38-C38</f>
        <v>-128325.35</v>
      </c>
      <c r="F38" s="53">
        <f>-IFERROR(E38/B38,"")</f>
        <v>-1</v>
      </c>
      <c r="G38" s="61" t="s">
        <v>248</v>
      </c>
    </row>
    <row r="39" spans="1:7" ht="13.15" x14ac:dyDescent="0.4">
      <c r="A39" s="25"/>
      <c r="B39" s="36"/>
      <c r="C39" s="20"/>
      <c r="D39" s="56"/>
      <c r="E39" s="20"/>
      <c r="F39" s="53" t="str">
        <f t="shared" si="0"/>
        <v/>
      </c>
      <c r="G39" s="61"/>
    </row>
    <row r="40" spans="1:7" ht="13.15" x14ac:dyDescent="0.4">
      <c r="A40" s="25" t="s">
        <v>221</v>
      </c>
      <c r="B40" s="123">
        <f>JVA_Gebarungserfolgsrechnung!B40</f>
        <v>0</v>
      </c>
      <c r="C40" s="20"/>
      <c r="D40" s="56"/>
      <c r="E40" s="20">
        <f>C40-B40</f>
        <v>0</v>
      </c>
      <c r="F40" s="53" t="str">
        <f t="shared" si="0"/>
        <v/>
      </c>
      <c r="G40" s="61"/>
    </row>
    <row r="41" spans="1:7" ht="13.15" x14ac:dyDescent="0.4">
      <c r="A41" s="25" t="s">
        <v>222</v>
      </c>
      <c r="B41" s="36">
        <f>JVA_Gebarungserfolgsrechnung!B41</f>
        <v>128325.35</v>
      </c>
      <c r="C41" s="20"/>
      <c r="D41" s="56"/>
      <c r="E41" s="20"/>
      <c r="F41" s="53">
        <f t="shared" si="0"/>
        <v>0</v>
      </c>
      <c r="G41" s="61"/>
    </row>
    <row r="42" spans="1:7" ht="21" x14ac:dyDescent="0.4">
      <c r="A42" s="35" t="s">
        <v>223</v>
      </c>
      <c r="B42" s="36">
        <f>JVA_Gebarungserfolgsrechnung!B42</f>
        <v>0</v>
      </c>
      <c r="C42" s="36"/>
      <c r="D42" s="57"/>
      <c r="E42" s="36">
        <f>C42-B42</f>
        <v>0</v>
      </c>
      <c r="F42" s="53" t="str">
        <f t="shared" si="0"/>
        <v/>
      </c>
      <c r="G42" s="61" t="s">
        <v>248</v>
      </c>
    </row>
    <row r="43" spans="1:7" x14ac:dyDescent="0.35">
      <c r="A43" s="6"/>
      <c r="B43" s="6"/>
      <c r="C43" s="6"/>
      <c r="D43" s="8"/>
    </row>
    <row r="44" spans="1:7" x14ac:dyDescent="0.35">
      <c r="A44" s="6"/>
      <c r="B44" s="6"/>
      <c r="C44" s="6"/>
      <c r="D44" s="8"/>
    </row>
    <row r="45" spans="1:7" s="46" customFormat="1" x14ac:dyDescent="0.35">
      <c r="A45" s="6"/>
      <c r="B45" s="6"/>
      <c r="C45" s="6"/>
      <c r="D45" s="8"/>
      <c r="E45" s="6"/>
      <c r="F45" s="97"/>
      <c r="G45" s="6"/>
    </row>
    <row r="47" spans="1:7" ht="13.15" x14ac:dyDescent="0.4">
      <c r="A47" s="4" t="s">
        <v>281</v>
      </c>
      <c r="B47" s="4"/>
      <c r="C47" s="108">
        <f>JVA_referatsbezogen!D163</f>
        <v>556105.73</v>
      </c>
      <c r="D47" s="17"/>
    </row>
    <row r="49" spans="2:2" x14ac:dyDescent="0.35">
      <c r="B49" s="82"/>
    </row>
  </sheetData>
  <printOptions horizontalCentered="1" verticalCentered="1"/>
  <pageMargins left="0.78740157480314965" right="0.23622047244094491" top="0.78740157480314965" bottom="0.78740157480314965" header="0.31496062992125984" footer="0.31496062992125984"/>
  <pageSetup paperSize="9" scale="59" orientation="landscape" cellComments="asDisplayed" r:id="rId1"/>
  <headerFooter alignWithMargins="0">
    <oddHeader>&amp;CBezeichnung der Hochschülerinnen- und Hocchschülerschaft</oddHeader>
    <oddFooter xml:space="preserve">&amp;LBeispielfall Budget-Ist-Vergleich für Jahresabschluss&amp;R&amp;D &amp;T </oddFooter>
  </headerFooter>
  <rowBreaks count="2" manualBreakCount="2">
    <brk id="16" max="16383" man="1"/>
    <brk id="37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E36"/>
  <sheetViews>
    <sheetView topLeftCell="A18" zoomScaleNormal="100" workbookViewId="0">
      <selection activeCell="H41" sqref="H41"/>
    </sheetView>
  </sheetViews>
  <sheetFormatPr baseColWidth="10" defaultColWidth="11.3984375" defaultRowHeight="12.75" x14ac:dyDescent="0.35"/>
  <cols>
    <col min="2" max="2" width="54.3984375" customWidth="1"/>
  </cols>
  <sheetData>
    <row r="1" spans="1:5" ht="13.15" x14ac:dyDescent="0.4">
      <c r="A1" s="52" t="s">
        <v>249</v>
      </c>
    </row>
    <row r="3" spans="1:5" x14ac:dyDescent="0.35">
      <c r="A3" s="50" t="s">
        <v>1</v>
      </c>
      <c r="B3" s="50" t="s">
        <v>250</v>
      </c>
      <c r="C3" s="51"/>
      <c r="D3" s="51"/>
      <c r="E3" s="51"/>
    </row>
    <row r="4" spans="1:5" x14ac:dyDescent="0.35">
      <c r="A4" s="51"/>
      <c r="B4" s="50" t="s">
        <v>3</v>
      </c>
      <c r="C4" s="51"/>
      <c r="D4" s="51"/>
      <c r="E4" s="51"/>
    </row>
    <row r="5" spans="1:5" x14ac:dyDescent="0.35">
      <c r="A5" s="51"/>
      <c r="B5" s="50" t="s">
        <v>4</v>
      </c>
      <c r="C5" s="51"/>
      <c r="D5" s="51"/>
      <c r="E5" s="51"/>
    </row>
    <row r="6" spans="1:5" x14ac:dyDescent="0.35">
      <c r="A6" s="51"/>
      <c r="B6" s="50" t="s">
        <v>251</v>
      </c>
      <c r="C6" s="51"/>
      <c r="D6" s="51"/>
      <c r="E6" s="51"/>
    </row>
    <row r="8" spans="1:5" x14ac:dyDescent="0.35">
      <c r="A8" s="62" t="s">
        <v>252</v>
      </c>
    </row>
    <row r="9" spans="1:5" x14ac:dyDescent="0.35">
      <c r="A9" s="62" t="s">
        <v>253</v>
      </c>
    </row>
    <row r="10" spans="1:5" x14ac:dyDescent="0.35">
      <c r="A10" s="63" t="s">
        <v>254</v>
      </c>
    </row>
    <row r="11" spans="1:5" x14ac:dyDescent="0.35">
      <c r="A11" s="62" t="s">
        <v>255</v>
      </c>
    </row>
    <row r="12" spans="1:5" x14ac:dyDescent="0.35">
      <c r="A12" s="62" t="s">
        <v>256</v>
      </c>
    </row>
    <row r="13" spans="1:5" x14ac:dyDescent="0.35">
      <c r="A13" s="62" t="s">
        <v>257</v>
      </c>
    </row>
    <row r="15" spans="1:5" x14ac:dyDescent="0.35">
      <c r="A15" s="50" t="s">
        <v>6</v>
      </c>
      <c r="B15" s="21" t="s">
        <v>258</v>
      </c>
    </row>
    <row r="16" spans="1:5" x14ac:dyDescent="0.35">
      <c r="B16" s="21" t="s">
        <v>259</v>
      </c>
    </row>
    <row r="18" spans="1:3" x14ac:dyDescent="0.35">
      <c r="A18" s="50" t="s">
        <v>9</v>
      </c>
      <c r="B18" s="21" t="s">
        <v>260</v>
      </c>
    </row>
    <row r="19" spans="1:3" x14ac:dyDescent="0.35">
      <c r="B19" s="21" t="s">
        <v>261</v>
      </c>
    </row>
    <row r="21" spans="1:3" x14ac:dyDescent="0.35">
      <c r="A21" s="50" t="s">
        <v>15</v>
      </c>
      <c r="B21" s="21" t="s">
        <v>262</v>
      </c>
    </row>
    <row r="22" spans="1:3" x14ac:dyDescent="0.35">
      <c r="B22" s="21" t="s">
        <v>263</v>
      </c>
      <c r="C22" t="s">
        <v>264</v>
      </c>
    </row>
    <row r="23" spans="1:3" x14ac:dyDescent="0.35">
      <c r="B23" s="21" t="s">
        <v>265</v>
      </c>
      <c r="C23" s="21" t="s">
        <v>266</v>
      </c>
    </row>
    <row r="24" spans="1:3" x14ac:dyDescent="0.35">
      <c r="B24" s="21" t="s">
        <v>267</v>
      </c>
      <c r="C24" s="21" t="s">
        <v>268</v>
      </c>
    </row>
    <row r="26" spans="1:3" x14ac:dyDescent="0.35">
      <c r="A26" s="50" t="s">
        <v>21</v>
      </c>
      <c r="B26" s="21" t="s">
        <v>269</v>
      </c>
    </row>
    <row r="28" spans="1:3" x14ac:dyDescent="0.35">
      <c r="A28" s="50" t="s">
        <v>25</v>
      </c>
      <c r="B28" s="21" t="s">
        <v>270</v>
      </c>
    </row>
    <row r="29" spans="1:3" x14ac:dyDescent="0.35">
      <c r="B29" s="64" t="s">
        <v>271</v>
      </c>
    </row>
    <row r="30" spans="1:3" x14ac:dyDescent="0.35">
      <c r="B30" s="62" t="s">
        <v>272</v>
      </c>
    </row>
    <row r="31" spans="1:3" x14ac:dyDescent="0.35">
      <c r="B31" s="62" t="s">
        <v>273</v>
      </c>
    </row>
    <row r="32" spans="1:3" x14ac:dyDescent="0.35">
      <c r="B32" s="62" t="s">
        <v>274</v>
      </c>
    </row>
    <row r="33" spans="1:2" x14ac:dyDescent="0.35">
      <c r="B33" s="62" t="s">
        <v>275</v>
      </c>
    </row>
    <row r="35" spans="1:2" x14ac:dyDescent="0.35">
      <c r="A35" s="50" t="s">
        <v>27</v>
      </c>
      <c r="B35" t="s">
        <v>276</v>
      </c>
    </row>
    <row r="36" spans="1:2" x14ac:dyDescent="0.35">
      <c r="B36" s="65"/>
    </row>
  </sheetData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d7cc80-8fdd-4284-b31d-87b4749b96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D8745DD836F54EBCBE6A90D849B0A8" ma:contentTypeVersion="10" ma:contentTypeDescription="Ein neues Dokument erstellen." ma:contentTypeScope="" ma:versionID="0e7191fa4a520e4dcc855126ccd7c315">
  <xsd:schema xmlns:xsd="http://www.w3.org/2001/XMLSchema" xmlns:xs="http://www.w3.org/2001/XMLSchema" xmlns:p="http://schemas.microsoft.com/office/2006/metadata/properties" xmlns:ns2="dcd7cc80-8fdd-4284-b31d-87b4749b9625" targetNamespace="http://schemas.microsoft.com/office/2006/metadata/properties" ma:root="true" ma:fieldsID="323aca94e18a22c5fbdcad1608658b79" ns2:_="">
    <xsd:import namespace="dcd7cc80-8fdd-4284-b31d-87b4749b9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7cc80-8fdd-4284-b31d-87b4749b9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4950881-927e-4638-afff-11959eadfc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1552D-4E57-4F9C-AA1E-11D69441CD67}">
  <ds:schemaRefs>
    <ds:schemaRef ds:uri="http://schemas.microsoft.com/office/2006/metadata/properties"/>
    <ds:schemaRef ds:uri="http://schemas.microsoft.com/office/infopath/2007/PartnerControls"/>
    <ds:schemaRef ds:uri="dcd7cc80-8fdd-4284-b31d-87b4749b9625"/>
  </ds:schemaRefs>
</ds:datastoreItem>
</file>

<file path=customXml/itemProps2.xml><?xml version="1.0" encoding="utf-8"?>
<ds:datastoreItem xmlns:ds="http://schemas.openxmlformats.org/officeDocument/2006/customXml" ds:itemID="{5880E97D-79F1-47C3-9427-3B2A16183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7cc80-8fdd-4284-b31d-87b4749b9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FB787D-8384-459E-812E-BC09E450CA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JVA_Kurzbeschreibung</vt:lpstr>
      <vt:lpstr>JVA_referatsbezogen</vt:lpstr>
      <vt:lpstr>Lt. Ministerium</vt:lpstr>
      <vt:lpstr>JVA_Gebarungserfolgsrechnung</vt:lpstr>
      <vt:lpstr>BIV_Gebarungserfolgsrechnung</vt:lpstr>
      <vt:lpstr>BIV_Kurzbeschreibung</vt:lpstr>
      <vt:lpstr>JVA_referatsbezogen!Drucktitel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Riegler, Christian</dc:creator>
  <cp:keywords/>
  <dc:description/>
  <cp:lastModifiedBy>ALAABO Mohmad Amin</cp:lastModifiedBy>
  <cp:revision/>
  <dcterms:created xsi:type="dcterms:W3CDTF">2006-06-20T09:20:10Z</dcterms:created>
  <dcterms:modified xsi:type="dcterms:W3CDTF">2026-02-21T04:01:53Z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0x01010054D8745DD836F54EBCBE6A90D849B0A8</vt:lpwstr>
  </property>
  <property fmtid="{D5CDD505-2E9C-101B-9397-08002B2CF9AE}" pid="3" name="MediaServiceImageTags">
    <vt:lpwstr/>
  </property>
</Properties>
</file>